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chartsheets/sheet1.xml" ContentType="application/vnd.openxmlformats-officedocument.spreadsheetml.chart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1.xml" ContentType="application/vnd.openxmlformats-officedocument.spreadsheetml.pivotTable+xml"/>
  <Override PartName="/xl/drawings/drawing2.xml" ContentType="application/vnd.openxmlformats-officedocument.drawing+xml"/>
  <Override PartName="/xl/slicers/slicer1.xml" ContentType="application/vnd.ms-excel.slicer+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omments2.xml" ContentType="application/vnd.openxmlformats-officedocument.spreadsheetml.comments+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My Drive\Gainful\IT Training\Samples\Excel\"/>
    </mc:Choice>
  </mc:AlternateContent>
  <xr:revisionPtr revIDLastSave="0" documentId="13_ncr:1_{C8ABD232-EA86-46B9-831E-208A4CAA34D8}" xr6:coauthVersionLast="47" xr6:coauthVersionMax="47" xr10:uidLastSave="{00000000-0000-0000-0000-000000000000}"/>
  <bookViews>
    <workbookView xWindow="-120" yWindow="-120" windowWidth="29040" windowHeight="15720" tabRatio="700" activeTab="10" xr2:uid="{159E84A3-5840-4382-B35B-1CAEB3B9A017}"/>
  </bookViews>
  <sheets>
    <sheet name="Data" sheetId="2" r:id="rId1"/>
    <sheet name="Summary" sheetId="13" r:id="rId2"/>
    <sheet name="Restaurant" sheetId="12" r:id="rId3"/>
    <sheet name="Table" sheetId="1" r:id="rId4"/>
    <sheet name="Inflation" sheetId="6" r:id="rId5"/>
    <sheet name="F11" sheetId="16" r:id="rId6"/>
    <sheet name="Washing Powder" sheetId="5" r:id="rId7"/>
    <sheet name="Parliament" sheetId="4" r:id="rId8"/>
    <sheet name="Pivot" sheetId="15" r:id="rId9"/>
    <sheet name="Data (2)" sheetId="14" r:id="rId10"/>
    <sheet name="Magic Chart" sheetId="3" r:id="rId11"/>
  </sheets>
  <definedNames>
    <definedName name="_xlnm._FilterDatabase" localSheetId="0" hidden="1">Data!$A$1:$S$702</definedName>
    <definedName name="_xlnm._FilterDatabase" localSheetId="9" hidden="1">'Data (2)'!$A$1:$R$701</definedName>
    <definedName name="DollarSales">Data!$T$2:$T$702</definedName>
    <definedName name="_xlnm.Print_Titles" localSheetId="0">Data!$1:$1</definedName>
    <definedName name="_xlnm.Print_Titles" localSheetId="9">'Data (2)'!$1:$1</definedName>
    <definedName name="Slicer_Segment">#N/A</definedName>
    <definedName name="USD">Summary!$F$21</definedName>
  </definedNames>
  <calcPr calcId="191029"/>
  <pivotCaches>
    <pivotCache cacheId="0" r:id="rId12"/>
  </pivotCaches>
  <extLst>
    <ext xmlns:x14="http://schemas.microsoft.com/office/spreadsheetml/2009/9/main" uri="{BBE1A952-AA13-448e-AADC-164F8A28A991}">
      <x14:slicerCaches>
        <x14:slicerCache r:id="rId13"/>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 i="13" l="1" a="1"/>
  <c r="V620" i="2" a="1"/>
  <c r="V620" i="2" s="1"/>
  <c r="M702" i="2"/>
  <c r="T702" i="2"/>
  <c r="I21" i="13" s="1"/>
  <c r="E27" i="13"/>
  <c r="I22" i="13"/>
  <c r="I19" i="13"/>
  <c r="T3" i="2"/>
  <c r="T4" i="2"/>
  <c r="T5" i="2"/>
  <c r="T6" i="2"/>
  <c r="T7" i="2"/>
  <c r="T8" i="2"/>
  <c r="T9" i="2"/>
  <c r="T10" i="2"/>
  <c r="T11" i="2"/>
  <c r="T12" i="2"/>
  <c r="T13" i="2"/>
  <c r="T14" i="2"/>
  <c r="T15" i="2"/>
  <c r="T16" i="2"/>
  <c r="T17" i="2"/>
  <c r="T18" i="2"/>
  <c r="T19" i="2"/>
  <c r="T20" i="2"/>
  <c r="T21" i="2"/>
  <c r="T22" i="2"/>
  <c r="T23" i="2"/>
  <c r="T24" i="2"/>
  <c r="T25" i="2"/>
  <c r="T26" i="2"/>
  <c r="T27" i="2"/>
  <c r="T28" i="2"/>
  <c r="T29" i="2"/>
  <c r="T30" i="2"/>
  <c r="T31" i="2"/>
  <c r="T32" i="2"/>
  <c r="T33" i="2"/>
  <c r="T34" i="2"/>
  <c r="T35" i="2"/>
  <c r="T36" i="2"/>
  <c r="T37" i="2"/>
  <c r="T38" i="2"/>
  <c r="T39" i="2"/>
  <c r="T40" i="2"/>
  <c r="T41" i="2"/>
  <c r="T42" i="2"/>
  <c r="T43" i="2"/>
  <c r="T44" i="2"/>
  <c r="T45" i="2"/>
  <c r="T46" i="2"/>
  <c r="T47" i="2"/>
  <c r="T48" i="2"/>
  <c r="T49" i="2"/>
  <c r="T50" i="2"/>
  <c r="T51" i="2"/>
  <c r="T52" i="2"/>
  <c r="T53" i="2"/>
  <c r="T54" i="2"/>
  <c r="T55" i="2"/>
  <c r="T56" i="2"/>
  <c r="T57" i="2"/>
  <c r="T58" i="2"/>
  <c r="T59" i="2"/>
  <c r="T60" i="2"/>
  <c r="T61" i="2"/>
  <c r="T62" i="2"/>
  <c r="T63" i="2"/>
  <c r="T64" i="2"/>
  <c r="T65" i="2"/>
  <c r="T66" i="2"/>
  <c r="T67" i="2"/>
  <c r="T68" i="2"/>
  <c r="T69" i="2"/>
  <c r="T70" i="2"/>
  <c r="T71" i="2"/>
  <c r="T72" i="2"/>
  <c r="T73" i="2"/>
  <c r="T74" i="2"/>
  <c r="T75" i="2"/>
  <c r="T76" i="2"/>
  <c r="T77" i="2"/>
  <c r="T78" i="2"/>
  <c r="T79" i="2"/>
  <c r="T80" i="2"/>
  <c r="T81" i="2"/>
  <c r="T82" i="2"/>
  <c r="T83" i="2"/>
  <c r="T84" i="2"/>
  <c r="T85" i="2"/>
  <c r="T86" i="2"/>
  <c r="T87" i="2"/>
  <c r="T88" i="2"/>
  <c r="T89" i="2"/>
  <c r="T90" i="2"/>
  <c r="T91" i="2"/>
  <c r="T92" i="2"/>
  <c r="T93" i="2"/>
  <c r="T94" i="2"/>
  <c r="T95" i="2"/>
  <c r="T96" i="2"/>
  <c r="T97" i="2"/>
  <c r="T98" i="2"/>
  <c r="T99" i="2"/>
  <c r="T100" i="2"/>
  <c r="T101" i="2"/>
  <c r="T102" i="2"/>
  <c r="T103" i="2"/>
  <c r="T104" i="2"/>
  <c r="T105" i="2"/>
  <c r="T106" i="2"/>
  <c r="T107" i="2"/>
  <c r="T108" i="2"/>
  <c r="T109" i="2"/>
  <c r="T110" i="2"/>
  <c r="T111" i="2"/>
  <c r="T112" i="2"/>
  <c r="T113" i="2"/>
  <c r="T114" i="2"/>
  <c r="T115" i="2"/>
  <c r="T116" i="2"/>
  <c r="T117" i="2"/>
  <c r="T118" i="2"/>
  <c r="T119" i="2"/>
  <c r="T120" i="2"/>
  <c r="T121" i="2"/>
  <c r="T122" i="2"/>
  <c r="T123" i="2"/>
  <c r="T124" i="2"/>
  <c r="T125" i="2"/>
  <c r="T126" i="2"/>
  <c r="T127" i="2"/>
  <c r="T128" i="2"/>
  <c r="T129" i="2"/>
  <c r="T130" i="2"/>
  <c r="T131" i="2"/>
  <c r="T132" i="2"/>
  <c r="T133" i="2"/>
  <c r="T134" i="2"/>
  <c r="T135" i="2"/>
  <c r="T136" i="2"/>
  <c r="T137" i="2"/>
  <c r="T138" i="2"/>
  <c r="T139" i="2"/>
  <c r="T140" i="2"/>
  <c r="T141" i="2"/>
  <c r="T142" i="2"/>
  <c r="T143" i="2"/>
  <c r="T144" i="2"/>
  <c r="T145" i="2"/>
  <c r="T146" i="2"/>
  <c r="T147" i="2"/>
  <c r="T148" i="2"/>
  <c r="T149" i="2"/>
  <c r="T150" i="2"/>
  <c r="T151" i="2"/>
  <c r="T152" i="2"/>
  <c r="T153" i="2"/>
  <c r="T154" i="2"/>
  <c r="T155" i="2"/>
  <c r="T156" i="2"/>
  <c r="T157" i="2"/>
  <c r="T158" i="2"/>
  <c r="T159" i="2"/>
  <c r="T160" i="2"/>
  <c r="T161" i="2"/>
  <c r="T162" i="2"/>
  <c r="T163" i="2"/>
  <c r="T164" i="2"/>
  <c r="T165" i="2"/>
  <c r="T166" i="2"/>
  <c r="T167" i="2"/>
  <c r="T168" i="2"/>
  <c r="T169" i="2"/>
  <c r="T170" i="2"/>
  <c r="T171" i="2"/>
  <c r="T172" i="2"/>
  <c r="T173" i="2"/>
  <c r="T174" i="2"/>
  <c r="T175" i="2"/>
  <c r="T176" i="2"/>
  <c r="T177" i="2"/>
  <c r="T178" i="2"/>
  <c r="T179" i="2"/>
  <c r="T180" i="2"/>
  <c r="T181" i="2"/>
  <c r="T182" i="2"/>
  <c r="T183" i="2"/>
  <c r="T184" i="2"/>
  <c r="T185" i="2"/>
  <c r="T186" i="2"/>
  <c r="T187" i="2"/>
  <c r="T188" i="2"/>
  <c r="T189" i="2"/>
  <c r="T190" i="2"/>
  <c r="T191" i="2"/>
  <c r="T192" i="2"/>
  <c r="T193" i="2"/>
  <c r="T194" i="2"/>
  <c r="T195" i="2"/>
  <c r="T196" i="2"/>
  <c r="T197" i="2"/>
  <c r="T198" i="2"/>
  <c r="T199" i="2"/>
  <c r="T200" i="2"/>
  <c r="T201" i="2"/>
  <c r="T202" i="2"/>
  <c r="T203" i="2"/>
  <c r="T204" i="2"/>
  <c r="T205" i="2"/>
  <c r="T206" i="2"/>
  <c r="T207" i="2"/>
  <c r="T208" i="2"/>
  <c r="T209" i="2"/>
  <c r="T210" i="2"/>
  <c r="T211" i="2"/>
  <c r="T212" i="2"/>
  <c r="T213" i="2"/>
  <c r="T214" i="2"/>
  <c r="T215" i="2"/>
  <c r="T216" i="2"/>
  <c r="T217" i="2"/>
  <c r="T218" i="2"/>
  <c r="T219" i="2"/>
  <c r="T220" i="2"/>
  <c r="T221" i="2"/>
  <c r="T222" i="2"/>
  <c r="T223" i="2"/>
  <c r="T224" i="2"/>
  <c r="T225" i="2"/>
  <c r="T226" i="2"/>
  <c r="T227" i="2"/>
  <c r="T228" i="2"/>
  <c r="T229" i="2"/>
  <c r="T230" i="2"/>
  <c r="T231" i="2"/>
  <c r="T232" i="2"/>
  <c r="T233" i="2"/>
  <c r="T234" i="2"/>
  <c r="T235" i="2"/>
  <c r="T236" i="2"/>
  <c r="T237" i="2"/>
  <c r="T238" i="2"/>
  <c r="T239" i="2"/>
  <c r="T240" i="2"/>
  <c r="T241" i="2"/>
  <c r="T242" i="2"/>
  <c r="T243" i="2"/>
  <c r="T244" i="2"/>
  <c r="T245" i="2"/>
  <c r="T246" i="2"/>
  <c r="T247" i="2"/>
  <c r="T248" i="2"/>
  <c r="T249" i="2"/>
  <c r="T250" i="2"/>
  <c r="T251" i="2"/>
  <c r="T252" i="2"/>
  <c r="T253" i="2"/>
  <c r="T254" i="2"/>
  <c r="T255" i="2"/>
  <c r="T256" i="2"/>
  <c r="T257" i="2"/>
  <c r="T258" i="2"/>
  <c r="T259" i="2"/>
  <c r="T260" i="2"/>
  <c r="T261" i="2"/>
  <c r="T262" i="2"/>
  <c r="T263" i="2"/>
  <c r="T264" i="2"/>
  <c r="T265" i="2"/>
  <c r="T266" i="2"/>
  <c r="T267" i="2"/>
  <c r="T268" i="2"/>
  <c r="T269" i="2"/>
  <c r="T270" i="2"/>
  <c r="T271" i="2"/>
  <c r="T272" i="2"/>
  <c r="T273" i="2"/>
  <c r="T274" i="2"/>
  <c r="T275" i="2"/>
  <c r="T276" i="2"/>
  <c r="T277" i="2"/>
  <c r="T278" i="2"/>
  <c r="T279" i="2"/>
  <c r="T280" i="2"/>
  <c r="T281" i="2"/>
  <c r="T282" i="2"/>
  <c r="T283" i="2"/>
  <c r="T284" i="2"/>
  <c r="T285" i="2"/>
  <c r="T286" i="2"/>
  <c r="T287" i="2"/>
  <c r="T288" i="2"/>
  <c r="T289" i="2"/>
  <c r="T290" i="2"/>
  <c r="T291" i="2"/>
  <c r="T292" i="2"/>
  <c r="T293" i="2"/>
  <c r="T294" i="2"/>
  <c r="T295" i="2"/>
  <c r="T296" i="2"/>
  <c r="T297" i="2"/>
  <c r="T298" i="2"/>
  <c r="T299" i="2"/>
  <c r="T300" i="2"/>
  <c r="T301" i="2"/>
  <c r="T302" i="2"/>
  <c r="T303" i="2"/>
  <c r="T304" i="2"/>
  <c r="T305" i="2"/>
  <c r="T306" i="2"/>
  <c r="T307" i="2"/>
  <c r="T308" i="2"/>
  <c r="T309" i="2"/>
  <c r="T310" i="2"/>
  <c r="T311" i="2"/>
  <c r="T312" i="2"/>
  <c r="T313" i="2"/>
  <c r="T314" i="2"/>
  <c r="T315" i="2"/>
  <c r="T316" i="2"/>
  <c r="T317" i="2"/>
  <c r="T318" i="2"/>
  <c r="T319" i="2"/>
  <c r="T320" i="2"/>
  <c r="T321" i="2"/>
  <c r="T322" i="2"/>
  <c r="T323" i="2"/>
  <c r="T324" i="2"/>
  <c r="T325" i="2"/>
  <c r="T326" i="2"/>
  <c r="T327" i="2"/>
  <c r="T328" i="2"/>
  <c r="T329" i="2"/>
  <c r="T330" i="2"/>
  <c r="T331" i="2"/>
  <c r="T332" i="2"/>
  <c r="T333" i="2"/>
  <c r="T334" i="2"/>
  <c r="T335" i="2"/>
  <c r="T336" i="2"/>
  <c r="T337" i="2"/>
  <c r="T338" i="2"/>
  <c r="T339" i="2"/>
  <c r="T340" i="2"/>
  <c r="T341" i="2"/>
  <c r="T342" i="2"/>
  <c r="T343" i="2"/>
  <c r="T344" i="2"/>
  <c r="T345" i="2"/>
  <c r="T346" i="2"/>
  <c r="T347" i="2"/>
  <c r="T348" i="2"/>
  <c r="T349" i="2"/>
  <c r="T350" i="2"/>
  <c r="T351" i="2"/>
  <c r="T352" i="2"/>
  <c r="T353" i="2"/>
  <c r="T354" i="2"/>
  <c r="T355" i="2"/>
  <c r="T356" i="2"/>
  <c r="T357" i="2"/>
  <c r="T358" i="2"/>
  <c r="T359" i="2"/>
  <c r="T360" i="2"/>
  <c r="T361" i="2"/>
  <c r="T362" i="2"/>
  <c r="T363" i="2"/>
  <c r="T364" i="2"/>
  <c r="T365" i="2"/>
  <c r="T366" i="2"/>
  <c r="T367" i="2"/>
  <c r="T368" i="2"/>
  <c r="T369" i="2"/>
  <c r="T370" i="2"/>
  <c r="T371" i="2"/>
  <c r="T372" i="2"/>
  <c r="T373" i="2"/>
  <c r="T374" i="2"/>
  <c r="T375" i="2"/>
  <c r="T376" i="2"/>
  <c r="T377" i="2"/>
  <c r="T378" i="2"/>
  <c r="T379" i="2"/>
  <c r="T380" i="2"/>
  <c r="T381" i="2"/>
  <c r="T382" i="2"/>
  <c r="T383" i="2"/>
  <c r="T384" i="2"/>
  <c r="T385" i="2"/>
  <c r="T386" i="2"/>
  <c r="T387" i="2"/>
  <c r="T388" i="2"/>
  <c r="T389" i="2"/>
  <c r="T390" i="2"/>
  <c r="T391" i="2"/>
  <c r="T392" i="2"/>
  <c r="T393" i="2"/>
  <c r="T394" i="2"/>
  <c r="T395" i="2"/>
  <c r="T396" i="2"/>
  <c r="T397" i="2"/>
  <c r="T398" i="2"/>
  <c r="T399" i="2"/>
  <c r="T400" i="2"/>
  <c r="T401" i="2"/>
  <c r="T402" i="2"/>
  <c r="T403" i="2"/>
  <c r="T404" i="2"/>
  <c r="T405" i="2"/>
  <c r="T406" i="2"/>
  <c r="T407" i="2"/>
  <c r="T408" i="2"/>
  <c r="T409" i="2"/>
  <c r="T410" i="2"/>
  <c r="T411" i="2"/>
  <c r="T412" i="2"/>
  <c r="T413" i="2"/>
  <c r="T414" i="2"/>
  <c r="T415" i="2"/>
  <c r="T416" i="2"/>
  <c r="T417" i="2"/>
  <c r="T418" i="2"/>
  <c r="T419" i="2"/>
  <c r="T420" i="2"/>
  <c r="T421" i="2"/>
  <c r="T422" i="2"/>
  <c r="T423" i="2"/>
  <c r="T424" i="2"/>
  <c r="T425" i="2"/>
  <c r="T426" i="2"/>
  <c r="T427" i="2"/>
  <c r="T428" i="2"/>
  <c r="T429" i="2"/>
  <c r="T430" i="2"/>
  <c r="T431" i="2"/>
  <c r="T432" i="2"/>
  <c r="T433" i="2"/>
  <c r="T434" i="2"/>
  <c r="T435" i="2"/>
  <c r="T436" i="2"/>
  <c r="T437" i="2"/>
  <c r="T438" i="2"/>
  <c r="T439" i="2"/>
  <c r="T440" i="2"/>
  <c r="T441" i="2"/>
  <c r="T442" i="2"/>
  <c r="T443" i="2"/>
  <c r="T444" i="2"/>
  <c r="T445" i="2"/>
  <c r="T446" i="2"/>
  <c r="T447" i="2"/>
  <c r="T448" i="2"/>
  <c r="T449" i="2"/>
  <c r="T450" i="2"/>
  <c r="T451" i="2"/>
  <c r="T452" i="2"/>
  <c r="T453" i="2"/>
  <c r="T454" i="2"/>
  <c r="T455" i="2"/>
  <c r="T456" i="2"/>
  <c r="T457" i="2"/>
  <c r="T458" i="2"/>
  <c r="T459" i="2"/>
  <c r="T460" i="2"/>
  <c r="T461" i="2"/>
  <c r="T462" i="2"/>
  <c r="T463" i="2"/>
  <c r="T464" i="2"/>
  <c r="T465" i="2"/>
  <c r="T466" i="2"/>
  <c r="T467" i="2"/>
  <c r="T468" i="2"/>
  <c r="T469" i="2"/>
  <c r="T470" i="2"/>
  <c r="T471" i="2"/>
  <c r="T472" i="2"/>
  <c r="T473" i="2"/>
  <c r="T474" i="2"/>
  <c r="T475" i="2"/>
  <c r="T476" i="2"/>
  <c r="T477" i="2"/>
  <c r="T478" i="2"/>
  <c r="T479" i="2"/>
  <c r="T480" i="2"/>
  <c r="T481" i="2"/>
  <c r="T482" i="2"/>
  <c r="T483" i="2"/>
  <c r="T484" i="2"/>
  <c r="T485" i="2"/>
  <c r="T486" i="2"/>
  <c r="T487" i="2"/>
  <c r="T488" i="2"/>
  <c r="T489" i="2"/>
  <c r="T490" i="2"/>
  <c r="T491" i="2"/>
  <c r="T492" i="2"/>
  <c r="T493" i="2"/>
  <c r="T494" i="2"/>
  <c r="T495" i="2"/>
  <c r="T496" i="2"/>
  <c r="T497" i="2"/>
  <c r="T498" i="2"/>
  <c r="T499" i="2"/>
  <c r="T500" i="2"/>
  <c r="T501" i="2"/>
  <c r="T502" i="2"/>
  <c r="T503" i="2"/>
  <c r="T504" i="2"/>
  <c r="T505" i="2"/>
  <c r="T506" i="2"/>
  <c r="T507" i="2"/>
  <c r="T508" i="2"/>
  <c r="T509" i="2"/>
  <c r="T510" i="2"/>
  <c r="T511" i="2"/>
  <c r="T512" i="2"/>
  <c r="T513" i="2"/>
  <c r="T514" i="2"/>
  <c r="T515" i="2"/>
  <c r="T516" i="2"/>
  <c r="T517" i="2"/>
  <c r="T518" i="2"/>
  <c r="T519" i="2"/>
  <c r="T520" i="2"/>
  <c r="T521" i="2"/>
  <c r="T522" i="2"/>
  <c r="T523" i="2"/>
  <c r="T524" i="2"/>
  <c r="T525" i="2"/>
  <c r="T526" i="2"/>
  <c r="T527" i="2"/>
  <c r="T528" i="2"/>
  <c r="T529" i="2"/>
  <c r="T530" i="2"/>
  <c r="T531" i="2"/>
  <c r="T532" i="2"/>
  <c r="T533" i="2"/>
  <c r="T534" i="2"/>
  <c r="T535" i="2"/>
  <c r="T536" i="2"/>
  <c r="T537" i="2"/>
  <c r="T538" i="2"/>
  <c r="T539" i="2"/>
  <c r="T540" i="2"/>
  <c r="T541" i="2"/>
  <c r="T542" i="2"/>
  <c r="T543" i="2"/>
  <c r="T544" i="2"/>
  <c r="T545" i="2"/>
  <c r="T546" i="2"/>
  <c r="T547" i="2"/>
  <c r="T548" i="2"/>
  <c r="T549" i="2"/>
  <c r="T550" i="2"/>
  <c r="T551" i="2"/>
  <c r="T552" i="2"/>
  <c r="T553" i="2"/>
  <c r="T554" i="2"/>
  <c r="T555" i="2"/>
  <c r="T556" i="2"/>
  <c r="T557" i="2"/>
  <c r="T558" i="2"/>
  <c r="T559" i="2"/>
  <c r="T560" i="2"/>
  <c r="T561" i="2"/>
  <c r="T562" i="2"/>
  <c r="T563" i="2"/>
  <c r="T564" i="2"/>
  <c r="T565" i="2"/>
  <c r="T566" i="2"/>
  <c r="T567" i="2"/>
  <c r="T568" i="2"/>
  <c r="T569" i="2"/>
  <c r="T570" i="2"/>
  <c r="T571" i="2"/>
  <c r="T572" i="2"/>
  <c r="T573" i="2"/>
  <c r="T574" i="2"/>
  <c r="T575" i="2"/>
  <c r="T576" i="2"/>
  <c r="T577" i="2"/>
  <c r="T578" i="2"/>
  <c r="T579" i="2"/>
  <c r="T580" i="2"/>
  <c r="T581" i="2"/>
  <c r="T582" i="2"/>
  <c r="T583" i="2"/>
  <c r="T584" i="2"/>
  <c r="T585" i="2"/>
  <c r="T586" i="2"/>
  <c r="T587" i="2"/>
  <c r="T588" i="2"/>
  <c r="T589" i="2"/>
  <c r="T590" i="2"/>
  <c r="T591" i="2"/>
  <c r="T592" i="2"/>
  <c r="T593" i="2"/>
  <c r="T594" i="2"/>
  <c r="T595" i="2"/>
  <c r="T596" i="2"/>
  <c r="T597" i="2"/>
  <c r="T598" i="2"/>
  <c r="T599" i="2"/>
  <c r="T600" i="2"/>
  <c r="T601" i="2"/>
  <c r="T602" i="2"/>
  <c r="T603" i="2"/>
  <c r="T604" i="2"/>
  <c r="T605" i="2"/>
  <c r="T606" i="2"/>
  <c r="T607" i="2"/>
  <c r="T608" i="2"/>
  <c r="T609" i="2"/>
  <c r="T610" i="2"/>
  <c r="T611" i="2"/>
  <c r="T612" i="2"/>
  <c r="T613" i="2"/>
  <c r="T614" i="2"/>
  <c r="T615" i="2"/>
  <c r="T616" i="2"/>
  <c r="T617" i="2"/>
  <c r="T618" i="2"/>
  <c r="T619" i="2"/>
  <c r="T620" i="2"/>
  <c r="T621" i="2"/>
  <c r="T622" i="2"/>
  <c r="T623" i="2"/>
  <c r="T624" i="2"/>
  <c r="T625" i="2"/>
  <c r="T626" i="2"/>
  <c r="T627" i="2"/>
  <c r="T628" i="2"/>
  <c r="T629" i="2"/>
  <c r="T630" i="2"/>
  <c r="T631" i="2"/>
  <c r="T632" i="2"/>
  <c r="T633" i="2"/>
  <c r="T634" i="2"/>
  <c r="T635" i="2"/>
  <c r="T636" i="2"/>
  <c r="T637" i="2"/>
  <c r="T638" i="2"/>
  <c r="T639" i="2"/>
  <c r="T640" i="2"/>
  <c r="T641" i="2"/>
  <c r="T642" i="2"/>
  <c r="T643" i="2"/>
  <c r="T644" i="2"/>
  <c r="T645" i="2"/>
  <c r="T646" i="2"/>
  <c r="T647" i="2"/>
  <c r="T648" i="2"/>
  <c r="T649" i="2"/>
  <c r="T650" i="2"/>
  <c r="T651" i="2"/>
  <c r="T652" i="2"/>
  <c r="T653" i="2"/>
  <c r="T654" i="2"/>
  <c r="T655" i="2"/>
  <c r="T656" i="2"/>
  <c r="T657" i="2"/>
  <c r="T658" i="2"/>
  <c r="T659" i="2"/>
  <c r="T660" i="2"/>
  <c r="T661" i="2"/>
  <c r="T662" i="2"/>
  <c r="T663" i="2"/>
  <c r="T664" i="2"/>
  <c r="T665" i="2"/>
  <c r="T666" i="2"/>
  <c r="T667" i="2"/>
  <c r="T668" i="2"/>
  <c r="T669" i="2"/>
  <c r="T670" i="2"/>
  <c r="T671" i="2"/>
  <c r="T672" i="2"/>
  <c r="T673" i="2"/>
  <c r="T674" i="2"/>
  <c r="T675" i="2"/>
  <c r="T676" i="2"/>
  <c r="T677" i="2"/>
  <c r="T678" i="2"/>
  <c r="T679" i="2"/>
  <c r="T680" i="2"/>
  <c r="T681" i="2"/>
  <c r="T682" i="2"/>
  <c r="T683" i="2"/>
  <c r="T684" i="2"/>
  <c r="T685" i="2"/>
  <c r="T686" i="2"/>
  <c r="T687" i="2"/>
  <c r="T688" i="2"/>
  <c r="T689" i="2"/>
  <c r="T690" i="2"/>
  <c r="T691" i="2"/>
  <c r="T692" i="2"/>
  <c r="T693" i="2"/>
  <c r="T694" i="2"/>
  <c r="T695" i="2"/>
  <c r="T696" i="2"/>
  <c r="T697" i="2"/>
  <c r="T698" i="2"/>
  <c r="T699" i="2"/>
  <c r="T700" i="2"/>
  <c r="T701" i="2"/>
  <c r="T2" i="2"/>
  <c r="M3" i="14"/>
  <c r="M6" i="14"/>
  <c r="M7" i="14"/>
  <c r="M11" i="14"/>
  <c r="M12" i="14"/>
  <c r="M18" i="14"/>
  <c r="M19" i="14"/>
  <c r="M20" i="14"/>
  <c r="M21" i="14"/>
  <c r="M22" i="14"/>
  <c r="M23" i="14"/>
  <c r="M28" i="14"/>
  <c r="M29" i="14"/>
  <c r="M30" i="14"/>
  <c r="M32" i="14"/>
  <c r="M33" i="14"/>
  <c r="M34" i="14"/>
  <c r="M39" i="14"/>
  <c r="M40" i="14"/>
  <c r="M41" i="14"/>
  <c r="M42" i="14"/>
  <c r="M43" i="14"/>
  <c r="M47" i="14"/>
  <c r="M48" i="14"/>
  <c r="M50" i="14"/>
  <c r="M53" i="14"/>
  <c r="M55" i="14"/>
  <c r="M57" i="14"/>
  <c r="M61" i="14"/>
  <c r="M62" i="14"/>
  <c r="M64" i="14"/>
  <c r="M69" i="14"/>
  <c r="M70" i="14"/>
  <c r="M71" i="14"/>
  <c r="M83" i="14"/>
  <c r="M86" i="14"/>
  <c r="M88" i="14"/>
  <c r="M89" i="14"/>
  <c r="M90" i="14"/>
  <c r="M91" i="14"/>
  <c r="M92" i="14"/>
  <c r="M93" i="14"/>
  <c r="M94" i="14"/>
  <c r="M97" i="14"/>
  <c r="M99" i="14"/>
  <c r="M102" i="14"/>
  <c r="M103" i="14"/>
  <c r="M104" i="14"/>
  <c r="M105" i="14"/>
  <c r="M106" i="14"/>
  <c r="M107" i="14"/>
  <c r="M108" i="14"/>
  <c r="M109" i="14"/>
  <c r="M110" i="14"/>
  <c r="M116" i="14"/>
  <c r="M119" i="14"/>
  <c r="M120" i="14"/>
  <c r="M122" i="14"/>
  <c r="M123" i="14"/>
  <c r="M125" i="14"/>
  <c r="M126" i="14"/>
  <c r="M129" i="14"/>
  <c r="M132" i="14"/>
  <c r="M133" i="14"/>
  <c r="M138" i="14"/>
  <c r="M141" i="14"/>
  <c r="M142" i="14"/>
  <c r="M148" i="14"/>
  <c r="M150" i="14"/>
  <c r="M151" i="14"/>
  <c r="M153" i="14"/>
  <c r="M154" i="14"/>
  <c r="M155" i="14"/>
  <c r="M164" i="14"/>
  <c r="M166" i="14"/>
  <c r="M167" i="14"/>
  <c r="M169" i="14"/>
  <c r="M173" i="14"/>
  <c r="M175" i="14"/>
  <c r="M178" i="14"/>
  <c r="M180" i="14"/>
  <c r="M181" i="14"/>
  <c r="M184" i="14"/>
  <c r="M185" i="14"/>
  <c r="M186" i="14"/>
  <c r="M187" i="14"/>
  <c r="M188" i="14"/>
  <c r="M189" i="14"/>
  <c r="M191" i="14"/>
  <c r="M193" i="14"/>
  <c r="M194" i="14"/>
  <c r="M195" i="14"/>
  <c r="M198" i="14"/>
  <c r="M199" i="14"/>
  <c r="M204" i="14"/>
  <c r="M205" i="14"/>
  <c r="M206" i="14"/>
  <c r="M207" i="14"/>
  <c r="M208" i="14"/>
  <c r="M210" i="14"/>
  <c r="M211" i="14"/>
  <c r="M212" i="14"/>
  <c r="M213" i="14"/>
  <c r="M216" i="14"/>
  <c r="M219" i="14"/>
  <c r="M220" i="14"/>
  <c r="M223" i="14"/>
  <c r="M225" i="14"/>
  <c r="M226" i="14"/>
  <c r="M227" i="14"/>
  <c r="M232" i="14"/>
  <c r="M233" i="14"/>
  <c r="M235" i="14"/>
  <c r="M238" i="14"/>
  <c r="M239" i="14"/>
  <c r="M245" i="14"/>
  <c r="M252" i="14"/>
  <c r="M253" i="14"/>
  <c r="M254" i="14"/>
  <c r="M255" i="14"/>
  <c r="M256" i="14"/>
  <c r="M260" i="14"/>
  <c r="M264" i="14"/>
  <c r="M265" i="14"/>
  <c r="M266" i="14"/>
  <c r="M267" i="14"/>
  <c r="M271" i="14"/>
  <c r="M272" i="14"/>
  <c r="M275" i="14"/>
  <c r="M278" i="14"/>
  <c r="M281" i="14"/>
  <c r="M282" i="14"/>
  <c r="M284" i="14"/>
  <c r="M287" i="14"/>
  <c r="M289" i="14"/>
  <c r="M290" i="14"/>
  <c r="M292" i="14"/>
  <c r="M295" i="14"/>
  <c r="M296" i="14"/>
  <c r="M297" i="14"/>
  <c r="M300" i="14"/>
  <c r="M301" i="14"/>
  <c r="M302" i="14"/>
  <c r="M303" i="14"/>
  <c r="M305" i="14"/>
  <c r="M306" i="14"/>
  <c r="M307" i="14"/>
  <c r="M312" i="14"/>
  <c r="M314" i="14"/>
  <c r="M315" i="14"/>
  <c r="M316" i="14"/>
  <c r="M319" i="14"/>
  <c r="M321" i="14"/>
  <c r="M323" i="14"/>
  <c r="M325" i="14"/>
  <c r="M327" i="14"/>
  <c r="M328" i="14"/>
  <c r="M332" i="14"/>
  <c r="M337" i="14"/>
  <c r="M338" i="14"/>
  <c r="M340" i="14"/>
  <c r="M341" i="14"/>
  <c r="M342" i="14"/>
  <c r="M344" i="14"/>
  <c r="M346" i="14"/>
  <c r="M347" i="14"/>
  <c r="M351" i="14"/>
  <c r="M352" i="14"/>
  <c r="M354" i="14"/>
  <c r="M355" i="14"/>
  <c r="M358" i="14"/>
  <c r="M360" i="14"/>
  <c r="M361" i="14"/>
  <c r="M362" i="14"/>
  <c r="M364" i="14"/>
  <c r="M367" i="14"/>
  <c r="M370" i="14"/>
  <c r="M371" i="14"/>
  <c r="M372" i="14"/>
  <c r="M373" i="14"/>
  <c r="M374" i="14"/>
  <c r="M375" i="14"/>
  <c r="M376" i="14"/>
  <c r="M377" i="14"/>
  <c r="M383" i="14"/>
  <c r="M386" i="14"/>
  <c r="M389" i="14"/>
  <c r="M390" i="14"/>
  <c r="M392" i="14"/>
  <c r="M395" i="14"/>
  <c r="M396" i="14"/>
  <c r="M399" i="14"/>
  <c r="M400" i="14"/>
  <c r="M401" i="14"/>
  <c r="M403" i="14"/>
  <c r="M406" i="14"/>
  <c r="M409" i="14"/>
  <c r="M413" i="14"/>
  <c r="M414" i="14"/>
  <c r="M418" i="14"/>
  <c r="M419" i="14"/>
  <c r="M420" i="14"/>
  <c r="M423" i="14"/>
  <c r="M424" i="14"/>
  <c r="M425" i="14"/>
  <c r="M426" i="14"/>
  <c r="M427" i="14"/>
  <c r="M428" i="14"/>
  <c r="M431" i="14"/>
  <c r="M432" i="14"/>
  <c r="M435" i="14"/>
  <c r="M438" i="14"/>
  <c r="M439" i="14"/>
  <c r="M440" i="14"/>
  <c r="M441" i="14"/>
  <c r="M442" i="14"/>
  <c r="M445" i="14"/>
  <c r="M451" i="14"/>
  <c r="M453" i="14"/>
  <c r="M454" i="14"/>
  <c r="M457" i="14"/>
  <c r="M458" i="14"/>
  <c r="M459" i="14"/>
  <c r="M460" i="14"/>
  <c r="M462" i="14"/>
  <c r="M463" i="14"/>
  <c r="M464" i="14"/>
  <c r="M465" i="14"/>
  <c r="M468" i="14"/>
  <c r="M470" i="14"/>
  <c r="M473" i="14"/>
  <c r="M476" i="14"/>
  <c r="M477" i="14"/>
  <c r="M478" i="14"/>
  <c r="M479" i="14"/>
  <c r="M480" i="14"/>
  <c r="M481" i="14"/>
  <c r="M486" i="14"/>
  <c r="M491" i="14"/>
  <c r="M495" i="14"/>
  <c r="M496" i="14"/>
  <c r="M500" i="14"/>
  <c r="M506" i="14"/>
  <c r="M508" i="14"/>
  <c r="M509" i="14"/>
  <c r="M510" i="14"/>
  <c r="M512" i="14"/>
  <c r="M515" i="14"/>
  <c r="M517" i="14"/>
  <c r="M524" i="14"/>
  <c r="M525" i="14"/>
  <c r="M526" i="14"/>
  <c r="M529" i="14"/>
  <c r="M530" i="14"/>
  <c r="M533" i="14"/>
  <c r="M535" i="14"/>
  <c r="M536" i="14"/>
  <c r="M537" i="14"/>
  <c r="M538" i="14"/>
  <c r="M540" i="14"/>
  <c r="M541" i="14"/>
  <c r="M543" i="14"/>
  <c r="M547" i="14"/>
  <c r="M548" i="14"/>
  <c r="M551" i="14"/>
  <c r="M555" i="14"/>
  <c r="M556" i="14"/>
  <c r="M557" i="14"/>
  <c r="M558" i="14"/>
  <c r="M559" i="14"/>
  <c r="M560" i="14"/>
  <c r="M562" i="14"/>
  <c r="M567" i="14"/>
  <c r="M568" i="14"/>
  <c r="M571" i="14"/>
  <c r="M572" i="14"/>
  <c r="M573" i="14"/>
  <c r="M578" i="14"/>
  <c r="M580" i="14"/>
  <c r="M581" i="14"/>
  <c r="M585" i="14"/>
  <c r="M587" i="14"/>
  <c r="M588" i="14"/>
  <c r="M593" i="14"/>
  <c r="M597" i="14"/>
  <c r="M599" i="14"/>
  <c r="M600" i="14"/>
  <c r="M604" i="14"/>
  <c r="M607" i="14"/>
  <c r="M608" i="14"/>
  <c r="M615" i="14"/>
  <c r="M617" i="14"/>
  <c r="M624" i="14"/>
  <c r="M625" i="14"/>
  <c r="M626" i="14"/>
  <c r="M627" i="14"/>
  <c r="M630" i="14"/>
  <c r="M632" i="14"/>
  <c r="M633" i="14"/>
  <c r="M634" i="14"/>
  <c r="M638" i="14"/>
  <c r="M639" i="14"/>
  <c r="M641" i="14"/>
  <c r="M643" i="14"/>
  <c r="M645" i="14"/>
  <c r="M646" i="14"/>
  <c r="M650" i="14"/>
  <c r="M651" i="14"/>
  <c r="M652" i="14"/>
  <c r="M654" i="14"/>
  <c r="M657" i="14"/>
  <c r="M658" i="14"/>
  <c r="M660" i="14"/>
  <c r="M661" i="14"/>
  <c r="M665" i="14"/>
  <c r="M667" i="14"/>
  <c r="M669" i="14"/>
  <c r="M670" i="14"/>
  <c r="M672" i="14"/>
  <c r="M674" i="14"/>
  <c r="M675" i="14"/>
  <c r="M677" i="14"/>
  <c r="M679" i="14"/>
  <c r="M680" i="14"/>
  <c r="M682" i="14"/>
  <c r="M683" i="14"/>
  <c r="M685" i="14"/>
  <c r="M686" i="14"/>
  <c r="M687" i="14"/>
  <c r="M689" i="14"/>
  <c r="M690" i="14"/>
  <c r="M693" i="14"/>
  <c r="M696" i="14"/>
  <c r="M697" i="14"/>
  <c r="M698" i="14"/>
  <c r="M699" i="14"/>
  <c r="M2" i="14"/>
  <c r="U620" i="14" a="1"/>
  <c r="U620" i="14" s="1"/>
  <c r="V379" i="14"/>
  <c r="M3" i="2"/>
  <c r="M6" i="2"/>
  <c r="M7" i="2"/>
  <c r="M11" i="2"/>
  <c r="M12" i="2"/>
  <c r="M18" i="2"/>
  <c r="M19" i="2"/>
  <c r="M20" i="2"/>
  <c r="M21" i="2"/>
  <c r="M22" i="2"/>
  <c r="M23" i="2"/>
  <c r="M28" i="2"/>
  <c r="M29" i="2"/>
  <c r="M30" i="2"/>
  <c r="M32" i="2"/>
  <c r="M33" i="2"/>
  <c r="M34" i="2"/>
  <c r="M39" i="2"/>
  <c r="M40" i="2"/>
  <c r="M41" i="2"/>
  <c r="M42" i="2"/>
  <c r="M43" i="2"/>
  <c r="M47" i="2"/>
  <c r="M48" i="2"/>
  <c r="M50" i="2"/>
  <c r="M53" i="2"/>
  <c r="M55" i="2"/>
  <c r="M57" i="2"/>
  <c r="M61" i="2"/>
  <c r="M62" i="2"/>
  <c r="M64" i="2"/>
  <c r="M69" i="2"/>
  <c r="M70" i="2"/>
  <c r="M71" i="2"/>
  <c r="M83" i="2"/>
  <c r="M86" i="2"/>
  <c r="M88" i="2"/>
  <c r="M89" i="2"/>
  <c r="M90" i="2"/>
  <c r="M91" i="2"/>
  <c r="M92" i="2"/>
  <c r="M93" i="2"/>
  <c r="M94" i="2"/>
  <c r="M97" i="2"/>
  <c r="M99" i="2"/>
  <c r="M102" i="2"/>
  <c r="M103" i="2"/>
  <c r="M104" i="2"/>
  <c r="M105" i="2"/>
  <c r="M106" i="2"/>
  <c r="M107" i="2"/>
  <c r="M108" i="2"/>
  <c r="M109" i="2"/>
  <c r="M110" i="2"/>
  <c r="M116" i="2"/>
  <c r="M119" i="2"/>
  <c r="M120" i="2"/>
  <c r="M122" i="2"/>
  <c r="M123" i="2"/>
  <c r="M125" i="2"/>
  <c r="M126" i="2"/>
  <c r="M129" i="2"/>
  <c r="M132" i="2"/>
  <c r="M133" i="2"/>
  <c r="M138" i="2"/>
  <c r="M141" i="2"/>
  <c r="M142" i="2"/>
  <c r="M148" i="2"/>
  <c r="M150" i="2"/>
  <c r="M151" i="2"/>
  <c r="M153" i="2"/>
  <c r="M154" i="2"/>
  <c r="M155" i="2"/>
  <c r="M164" i="2"/>
  <c r="M166" i="2"/>
  <c r="M167" i="2"/>
  <c r="M169" i="2"/>
  <c r="M173" i="2"/>
  <c r="M175" i="2"/>
  <c r="M178" i="2"/>
  <c r="M180" i="2"/>
  <c r="M181" i="2"/>
  <c r="M184" i="2"/>
  <c r="M185" i="2"/>
  <c r="M186" i="2"/>
  <c r="M187" i="2"/>
  <c r="M188" i="2"/>
  <c r="M189" i="2"/>
  <c r="M191" i="2"/>
  <c r="M193" i="2"/>
  <c r="M194" i="2"/>
  <c r="M195" i="2"/>
  <c r="M198" i="2"/>
  <c r="M199" i="2"/>
  <c r="M204" i="2"/>
  <c r="M205" i="2"/>
  <c r="M206" i="2"/>
  <c r="M207" i="2"/>
  <c r="M208" i="2"/>
  <c r="M210" i="2"/>
  <c r="M211" i="2"/>
  <c r="M212" i="2"/>
  <c r="M213" i="2"/>
  <c r="M216" i="2"/>
  <c r="M219" i="2"/>
  <c r="M220" i="2"/>
  <c r="M223" i="2"/>
  <c r="M225" i="2"/>
  <c r="M226" i="2"/>
  <c r="M227" i="2"/>
  <c r="M232" i="2"/>
  <c r="M233" i="2"/>
  <c r="M235" i="2"/>
  <c r="M238" i="2"/>
  <c r="M239" i="2"/>
  <c r="M245" i="2"/>
  <c r="M252" i="2"/>
  <c r="M253" i="2"/>
  <c r="M254" i="2"/>
  <c r="M255" i="2"/>
  <c r="M256" i="2"/>
  <c r="M260" i="2"/>
  <c r="M264" i="2"/>
  <c r="M265" i="2"/>
  <c r="M266" i="2"/>
  <c r="M267" i="2"/>
  <c r="M271" i="2"/>
  <c r="M272" i="2"/>
  <c r="M275" i="2"/>
  <c r="M278" i="2"/>
  <c r="M281" i="2"/>
  <c r="M282" i="2"/>
  <c r="M284" i="2"/>
  <c r="M287" i="2"/>
  <c r="M289" i="2"/>
  <c r="M290" i="2"/>
  <c r="M292" i="2"/>
  <c r="M295" i="2"/>
  <c r="M296" i="2"/>
  <c r="M297" i="2"/>
  <c r="M300" i="2"/>
  <c r="M301" i="2"/>
  <c r="M302" i="2"/>
  <c r="M303" i="2"/>
  <c r="M305" i="2"/>
  <c r="M306" i="2"/>
  <c r="M307" i="2"/>
  <c r="M312" i="2"/>
  <c r="M314" i="2"/>
  <c r="M315" i="2"/>
  <c r="M316" i="2"/>
  <c r="M319" i="2"/>
  <c r="M321" i="2"/>
  <c r="M323" i="2"/>
  <c r="M325" i="2"/>
  <c r="M327" i="2"/>
  <c r="M328" i="2"/>
  <c r="M332" i="2"/>
  <c r="M337" i="2"/>
  <c r="M338" i="2"/>
  <c r="M340" i="2"/>
  <c r="M341" i="2"/>
  <c r="M342" i="2"/>
  <c r="M344" i="2"/>
  <c r="M346" i="2"/>
  <c r="M347" i="2"/>
  <c r="M351" i="2"/>
  <c r="M352" i="2"/>
  <c r="M354" i="2"/>
  <c r="M355" i="2"/>
  <c r="M358" i="2"/>
  <c r="M360" i="2"/>
  <c r="M361" i="2"/>
  <c r="M362" i="2"/>
  <c r="M364" i="2"/>
  <c r="M367" i="2"/>
  <c r="M370" i="2"/>
  <c r="M371" i="2"/>
  <c r="M372" i="2"/>
  <c r="M373" i="2"/>
  <c r="M374" i="2"/>
  <c r="M375" i="2"/>
  <c r="M376" i="2"/>
  <c r="M377" i="2"/>
  <c r="M383" i="2"/>
  <c r="M386" i="2"/>
  <c r="M389" i="2"/>
  <c r="M390" i="2"/>
  <c r="M392" i="2"/>
  <c r="M395" i="2"/>
  <c r="M396" i="2"/>
  <c r="M399" i="2"/>
  <c r="M400" i="2"/>
  <c r="M401" i="2"/>
  <c r="M403" i="2"/>
  <c r="M406" i="2"/>
  <c r="M409" i="2"/>
  <c r="M413" i="2"/>
  <c r="M414" i="2"/>
  <c r="M418" i="2"/>
  <c r="M419" i="2"/>
  <c r="M420" i="2"/>
  <c r="M423" i="2"/>
  <c r="M424" i="2"/>
  <c r="M425" i="2"/>
  <c r="M426" i="2"/>
  <c r="M427" i="2"/>
  <c r="M428" i="2"/>
  <c r="M431" i="2"/>
  <c r="M432" i="2"/>
  <c r="M435" i="2"/>
  <c r="M438" i="2"/>
  <c r="M439" i="2"/>
  <c r="M440" i="2"/>
  <c r="M441" i="2"/>
  <c r="M442" i="2"/>
  <c r="M445" i="2"/>
  <c r="M451" i="2"/>
  <c r="M453" i="2"/>
  <c r="M454" i="2"/>
  <c r="M457" i="2"/>
  <c r="M458" i="2"/>
  <c r="M459" i="2"/>
  <c r="M460" i="2"/>
  <c r="M462" i="2"/>
  <c r="M463" i="2"/>
  <c r="M464" i="2"/>
  <c r="M465" i="2"/>
  <c r="M468" i="2"/>
  <c r="M470" i="2"/>
  <c r="M473" i="2"/>
  <c r="M476" i="2"/>
  <c r="M477" i="2"/>
  <c r="M478" i="2"/>
  <c r="M479" i="2"/>
  <c r="M480" i="2"/>
  <c r="M481" i="2"/>
  <c r="M486" i="2"/>
  <c r="M491" i="2"/>
  <c r="M495" i="2"/>
  <c r="M496" i="2"/>
  <c r="M500" i="2"/>
  <c r="M506" i="2"/>
  <c r="M508" i="2"/>
  <c r="M509" i="2"/>
  <c r="M510" i="2"/>
  <c r="M512" i="2"/>
  <c r="M515" i="2"/>
  <c r="M517" i="2"/>
  <c r="M524" i="2"/>
  <c r="M525" i="2"/>
  <c r="M526" i="2"/>
  <c r="M529" i="2"/>
  <c r="M530" i="2"/>
  <c r="M533" i="2"/>
  <c r="M535" i="2"/>
  <c r="M536" i="2"/>
  <c r="M537" i="2"/>
  <c r="M538" i="2"/>
  <c r="M540" i="2"/>
  <c r="M541" i="2"/>
  <c r="M543" i="2"/>
  <c r="M547" i="2"/>
  <c r="M548" i="2"/>
  <c r="M551" i="2"/>
  <c r="M555" i="2"/>
  <c r="M556" i="2"/>
  <c r="M557" i="2"/>
  <c r="M558" i="2"/>
  <c r="M559" i="2"/>
  <c r="M560" i="2"/>
  <c r="M562" i="2"/>
  <c r="M567" i="2"/>
  <c r="M568" i="2"/>
  <c r="M571" i="2"/>
  <c r="M572" i="2"/>
  <c r="M573" i="2"/>
  <c r="M578" i="2"/>
  <c r="M580" i="2"/>
  <c r="M581" i="2"/>
  <c r="M585" i="2"/>
  <c r="M587" i="2"/>
  <c r="M588" i="2"/>
  <c r="M593" i="2"/>
  <c r="M597" i="2"/>
  <c r="M599" i="2"/>
  <c r="M600" i="2"/>
  <c r="M604" i="2"/>
  <c r="M607" i="2"/>
  <c r="M608" i="2"/>
  <c r="M615" i="2"/>
  <c r="M617" i="2"/>
  <c r="M624" i="2"/>
  <c r="M625" i="2"/>
  <c r="M626" i="2"/>
  <c r="M627" i="2"/>
  <c r="M630" i="2"/>
  <c r="M632" i="2"/>
  <c r="M633" i="2"/>
  <c r="M634" i="2"/>
  <c r="M638" i="2"/>
  <c r="M639" i="2"/>
  <c r="M641" i="2"/>
  <c r="M643" i="2"/>
  <c r="M645" i="2"/>
  <c r="M646" i="2"/>
  <c r="M650" i="2"/>
  <c r="M651" i="2"/>
  <c r="M652" i="2"/>
  <c r="M654" i="2"/>
  <c r="M657" i="2"/>
  <c r="M658" i="2"/>
  <c r="M660" i="2"/>
  <c r="M661" i="2"/>
  <c r="M665" i="2"/>
  <c r="M667" i="2"/>
  <c r="M669" i="2"/>
  <c r="M670" i="2"/>
  <c r="M672" i="2"/>
  <c r="M674" i="2"/>
  <c r="M675" i="2"/>
  <c r="M677" i="2"/>
  <c r="M679" i="2"/>
  <c r="M680" i="2"/>
  <c r="M682" i="2"/>
  <c r="M683" i="2"/>
  <c r="M685" i="2"/>
  <c r="M686" i="2"/>
  <c r="M687" i="2"/>
  <c r="M689" i="2"/>
  <c r="M690" i="2"/>
  <c r="M693" i="2"/>
  <c r="M696" i="2"/>
  <c r="M697" i="2"/>
  <c r="M698" i="2"/>
  <c r="M699" i="2"/>
  <c r="M2" i="2"/>
  <c r="W379" i="2"/>
  <c r="E4" i="3"/>
  <c r="D7" i="13" l="1"/>
  <c r="G669" i="14"/>
  <c r="K622" i="14"/>
  <c r="M622" i="14" s="1"/>
  <c r="G583" i="14"/>
  <c r="K542" i="14"/>
  <c r="M542" i="14" s="1"/>
  <c r="K501" i="14"/>
  <c r="M501" i="14" s="1"/>
  <c r="G466" i="14"/>
  <c r="G434" i="14"/>
  <c r="G402" i="14"/>
  <c r="K380" i="14"/>
  <c r="M380" i="14" s="1"/>
  <c r="K362" i="14"/>
  <c r="G343" i="14"/>
  <c r="G326" i="14"/>
  <c r="G310" i="14"/>
  <c r="G295" i="14"/>
  <c r="K282" i="14"/>
  <c r="G270" i="14"/>
  <c r="K256" i="14"/>
  <c r="G245" i="14"/>
  <c r="K232" i="14"/>
  <c r="K221" i="14"/>
  <c r="M221" i="14" s="1"/>
  <c r="G209" i="14"/>
  <c r="G198" i="14"/>
  <c r="K185" i="14"/>
  <c r="K174" i="14"/>
  <c r="M174" i="14" s="1"/>
  <c r="K162" i="14"/>
  <c r="G151" i="14"/>
  <c r="G140" i="14"/>
  <c r="K128" i="14"/>
  <c r="M128" i="14" s="1"/>
  <c r="G118" i="14"/>
  <c r="G108" i="14"/>
  <c r="G99" i="14"/>
  <c r="K89" i="14"/>
  <c r="K80" i="14"/>
  <c r="M80" i="14" s="1"/>
  <c r="G71" i="14"/>
  <c r="G62" i="14"/>
  <c r="G53" i="14"/>
  <c r="G44" i="14"/>
  <c r="G35" i="14"/>
  <c r="K26" i="14"/>
  <c r="M26" i="14" s="1"/>
  <c r="K18" i="14"/>
  <c r="K10" i="14"/>
  <c r="M10" i="14" s="1"/>
  <c r="K2" i="14"/>
  <c r="G244" i="14"/>
  <c r="K150" i="14"/>
  <c r="K127" i="14"/>
  <c r="M127" i="14" s="1"/>
  <c r="K98" i="14"/>
  <c r="M98" i="14" s="1"/>
  <c r="K79" i="14"/>
  <c r="M79" i="14" s="1"/>
  <c r="K70" i="14"/>
  <c r="K52" i="14"/>
  <c r="M52" i="14" s="1"/>
  <c r="K34" i="14"/>
  <c r="G18" i="14"/>
  <c r="G2" i="14"/>
  <c r="G91" i="14"/>
  <c r="K405" i="14"/>
  <c r="M405" i="14" s="1"/>
  <c r="G233" i="14"/>
  <c r="K118" i="14"/>
  <c r="M118" i="14" s="1"/>
  <c r="G27" i="14"/>
  <c r="G702" i="2"/>
  <c r="K662" i="14"/>
  <c r="M662" i="14" s="1"/>
  <c r="G622" i="14"/>
  <c r="K582" i="14"/>
  <c r="M582" i="14" s="1"/>
  <c r="K541" i="14"/>
  <c r="G495" i="14"/>
  <c r="G463" i="14"/>
  <c r="G431" i="14"/>
  <c r="G399" i="14"/>
  <c r="K359" i="14"/>
  <c r="M359" i="14" s="1"/>
  <c r="K342" i="14"/>
  <c r="G325" i="14"/>
  <c r="K309" i="14"/>
  <c r="M309" i="14" s="1"/>
  <c r="K294" i="14"/>
  <c r="M294" i="14" s="1"/>
  <c r="G281" i="14"/>
  <c r="K269" i="14"/>
  <c r="M269" i="14" s="1"/>
  <c r="K255" i="14"/>
  <c r="K231" i="14"/>
  <c r="M231" i="14" s="1"/>
  <c r="G221" i="14"/>
  <c r="K208" i="14"/>
  <c r="K197" i="14"/>
  <c r="M197" i="14" s="1"/>
  <c r="G185" i="14"/>
  <c r="G174" i="14"/>
  <c r="K161" i="14"/>
  <c r="M161" i="14" s="1"/>
  <c r="K138" i="14"/>
  <c r="K117" i="14"/>
  <c r="M117" i="14" s="1"/>
  <c r="K107" i="14"/>
  <c r="G89" i="14"/>
  <c r="K61" i="14"/>
  <c r="K43" i="14"/>
  <c r="G26" i="14"/>
  <c r="G10" i="14"/>
  <c r="G119" i="14"/>
  <c r="K295" i="14"/>
  <c r="G19" i="14"/>
  <c r="G662" i="14"/>
  <c r="G621" i="14"/>
  <c r="K581" i="14"/>
  <c r="G535" i="14"/>
  <c r="K494" i="14"/>
  <c r="M494" i="14" s="1"/>
  <c r="K462" i="14"/>
  <c r="K430" i="14"/>
  <c r="M430" i="14" s="1"/>
  <c r="K398" i="14"/>
  <c r="M398" i="14" s="1"/>
  <c r="K378" i="14"/>
  <c r="M378" i="14" s="1"/>
  <c r="G359" i="14"/>
  <c r="G342" i="14"/>
  <c r="G324" i="14"/>
  <c r="G309" i="14"/>
  <c r="G294" i="14"/>
  <c r="K280" i="14"/>
  <c r="M280" i="14" s="1"/>
  <c r="G269" i="14"/>
  <c r="G255" i="14"/>
  <c r="K242" i="14"/>
  <c r="M242" i="14" s="1"/>
  <c r="G231" i="14"/>
  <c r="G220" i="14"/>
  <c r="K207" i="14"/>
  <c r="G197" i="14"/>
  <c r="K184" i="14"/>
  <c r="K173" i="14"/>
  <c r="G161" i="14"/>
  <c r="G150" i="14"/>
  <c r="K137" i="14"/>
  <c r="M137" i="14" s="1"/>
  <c r="G127" i="14"/>
  <c r="G117" i="14"/>
  <c r="G107" i="14"/>
  <c r="K97" i="14"/>
  <c r="K88" i="14"/>
  <c r="G79" i="14"/>
  <c r="G70" i="14"/>
  <c r="G61" i="14"/>
  <c r="G52" i="14"/>
  <c r="G43" i="14"/>
  <c r="G34" i="14"/>
  <c r="K25" i="14"/>
  <c r="M25" i="14" s="1"/>
  <c r="K17" i="14"/>
  <c r="M17" i="14" s="1"/>
  <c r="K9" i="14"/>
  <c r="M9" i="14" s="1"/>
  <c r="G109" i="14"/>
  <c r="G257" i="14"/>
  <c r="G81" i="14"/>
  <c r="G661" i="14"/>
  <c r="G575" i="14"/>
  <c r="K534" i="14"/>
  <c r="M534" i="14" s="1"/>
  <c r="K493" i="14"/>
  <c r="M493" i="14" s="1"/>
  <c r="K461" i="14"/>
  <c r="M461" i="14" s="1"/>
  <c r="K429" i="14"/>
  <c r="M429" i="14" s="1"/>
  <c r="K397" i="14"/>
  <c r="M397" i="14" s="1"/>
  <c r="K375" i="14"/>
  <c r="K358" i="14"/>
  <c r="G341" i="14"/>
  <c r="K322" i="14"/>
  <c r="M322" i="14" s="1"/>
  <c r="G308" i="14"/>
  <c r="K293" i="14"/>
  <c r="M293" i="14" s="1"/>
  <c r="K279" i="14"/>
  <c r="M279" i="14" s="1"/>
  <c r="G268" i="14"/>
  <c r="K254" i="14"/>
  <c r="K241" i="14"/>
  <c r="M241" i="14" s="1"/>
  <c r="K230" i="14"/>
  <c r="M230" i="14" s="1"/>
  <c r="K218" i="14"/>
  <c r="M218" i="14" s="1"/>
  <c r="G207" i="14"/>
  <c r="G196" i="14"/>
  <c r="K183" i="14"/>
  <c r="M183" i="14" s="1"/>
  <c r="G173" i="14"/>
  <c r="K160" i="14"/>
  <c r="M160" i="14" s="1"/>
  <c r="K149" i="14"/>
  <c r="M149" i="14" s="1"/>
  <c r="G137" i="14"/>
  <c r="K126" i="14"/>
  <c r="G116" i="14"/>
  <c r="K106" i="14"/>
  <c r="G97" i="14"/>
  <c r="K87" i="14"/>
  <c r="M87" i="14" s="1"/>
  <c r="K78" i="14"/>
  <c r="M78" i="14" s="1"/>
  <c r="K69" i="14"/>
  <c r="K60" i="14"/>
  <c r="M60" i="14" s="1"/>
  <c r="K51" i="14"/>
  <c r="M51" i="14" s="1"/>
  <c r="K42" i="14"/>
  <c r="K33" i="14"/>
  <c r="G25" i="14"/>
  <c r="G17" i="14"/>
  <c r="G9" i="14"/>
  <c r="K6" i="2"/>
  <c r="N6" i="2" s="1"/>
  <c r="G63" i="14"/>
  <c r="K381" i="14"/>
  <c r="M381" i="14" s="1"/>
  <c r="K108" i="14"/>
  <c r="G701" i="14"/>
  <c r="K654" i="14"/>
  <c r="G615" i="14"/>
  <c r="K574" i="14"/>
  <c r="M574" i="14" s="1"/>
  <c r="K533" i="14"/>
  <c r="G490" i="14"/>
  <c r="G458" i="14"/>
  <c r="G426" i="14"/>
  <c r="K396" i="14"/>
  <c r="G375" i="14"/>
  <c r="G358" i="14"/>
  <c r="G340" i="14"/>
  <c r="G321" i="14"/>
  <c r="K306" i="14"/>
  <c r="G293" i="14"/>
  <c r="G279" i="14"/>
  <c r="K266" i="14"/>
  <c r="G254" i="14"/>
  <c r="G241" i="14"/>
  <c r="G230" i="14"/>
  <c r="K217" i="14"/>
  <c r="M217" i="14" s="1"/>
  <c r="K206" i="14"/>
  <c r="K194" i="14"/>
  <c r="G183" i="14"/>
  <c r="G172" i="14"/>
  <c r="K159" i="14"/>
  <c r="M159" i="14" s="1"/>
  <c r="G149" i="14"/>
  <c r="K136" i="14"/>
  <c r="M136" i="14" s="1"/>
  <c r="G126" i="14"/>
  <c r="G115" i="14"/>
  <c r="K105" i="14"/>
  <c r="K96" i="14"/>
  <c r="M96" i="14" s="1"/>
  <c r="G87" i="14"/>
  <c r="G78" i="14"/>
  <c r="G69" i="14"/>
  <c r="G60" i="14"/>
  <c r="G51" i="14"/>
  <c r="K41" i="14"/>
  <c r="G33" i="14"/>
  <c r="K24" i="14"/>
  <c r="M24" i="14" s="1"/>
  <c r="K16" i="14"/>
  <c r="M16" i="14" s="1"/>
  <c r="K8" i="14"/>
  <c r="M8" i="14" s="1"/>
  <c r="K181" i="14"/>
  <c r="K103" i="14"/>
  <c r="K67" i="14"/>
  <c r="M67" i="14" s="1"/>
  <c r="G31" i="14"/>
  <c r="G13" i="14"/>
  <c r="G327" i="14"/>
  <c r="K152" i="14"/>
  <c r="M152" i="14" s="1"/>
  <c r="K72" i="14"/>
  <c r="M72" i="14" s="1"/>
  <c r="K11" i="14"/>
  <c r="G543" i="14"/>
  <c r="G284" i="14"/>
  <c r="G175" i="14"/>
  <c r="K62" i="14"/>
  <c r="K694" i="14"/>
  <c r="G654" i="14"/>
  <c r="K614" i="14"/>
  <c r="M614" i="14" s="1"/>
  <c r="K573" i="14"/>
  <c r="G527" i="14"/>
  <c r="G487" i="14"/>
  <c r="G455" i="14"/>
  <c r="G423" i="14"/>
  <c r="K395" i="14"/>
  <c r="K374" i="14"/>
  <c r="G357" i="14"/>
  <c r="K338" i="14"/>
  <c r="K319" i="14"/>
  <c r="G305" i="14"/>
  <c r="G292" i="14"/>
  <c r="K278" i="14"/>
  <c r="G265" i="14"/>
  <c r="K253" i="14"/>
  <c r="K240" i="14"/>
  <c r="M240" i="14" s="1"/>
  <c r="K229" i="14"/>
  <c r="M229" i="14" s="1"/>
  <c r="G217" i="14"/>
  <c r="G206" i="14"/>
  <c r="K193" i="14"/>
  <c r="K182" i="14"/>
  <c r="M182" i="14" s="1"/>
  <c r="K170" i="14"/>
  <c r="M170" i="14" s="1"/>
  <c r="G159" i="14"/>
  <c r="G148" i="14"/>
  <c r="K135" i="14"/>
  <c r="M135" i="14" s="1"/>
  <c r="K125" i="14"/>
  <c r="K114" i="14"/>
  <c r="G105" i="14"/>
  <c r="K95" i="14"/>
  <c r="M95" i="14" s="1"/>
  <c r="K86" i="14"/>
  <c r="K77" i="14"/>
  <c r="M77" i="14" s="1"/>
  <c r="K68" i="14"/>
  <c r="M68" i="14" s="1"/>
  <c r="K59" i="14"/>
  <c r="M59" i="14" s="1"/>
  <c r="K50" i="14"/>
  <c r="G41" i="14"/>
  <c r="K32" i="14"/>
  <c r="G24" i="14"/>
  <c r="G16" i="14"/>
  <c r="G8" i="14"/>
  <c r="K192" i="14"/>
  <c r="M192" i="14" s="1"/>
  <c r="K85" i="14"/>
  <c r="M85" i="14" s="1"/>
  <c r="G49" i="14"/>
  <c r="G15" i="14"/>
  <c r="G21" i="14"/>
  <c r="K346" i="14"/>
  <c r="K141" i="14"/>
  <c r="K81" i="14"/>
  <c r="M81" i="14" s="1"/>
  <c r="K19" i="14"/>
  <c r="K502" i="14"/>
  <c r="M502" i="14" s="1"/>
  <c r="K270" i="14"/>
  <c r="M270" i="14" s="1"/>
  <c r="K186" i="14"/>
  <c r="K71" i="14"/>
  <c r="G694" i="14"/>
  <c r="G653" i="14"/>
  <c r="K613" i="14"/>
  <c r="M613" i="14" s="1"/>
  <c r="G567" i="14"/>
  <c r="K526" i="14"/>
  <c r="K486" i="14"/>
  <c r="K454" i="14"/>
  <c r="K422" i="14"/>
  <c r="M422" i="14" s="1"/>
  <c r="G394" i="14"/>
  <c r="G374" i="14"/>
  <c r="G356" i="14"/>
  <c r="K335" i="14"/>
  <c r="M335" i="14" s="1"/>
  <c r="G319" i="14"/>
  <c r="K303" i="14"/>
  <c r="K290" i="14"/>
  <c r="G278" i="14"/>
  <c r="K264" i="14"/>
  <c r="G253" i="14"/>
  <c r="K239" i="14"/>
  <c r="G229" i="14"/>
  <c r="K216" i="14"/>
  <c r="K205" i="14"/>
  <c r="G193" i="14"/>
  <c r="G182" i="14"/>
  <c r="K169" i="14"/>
  <c r="K158" i="14"/>
  <c r="M158" i="14" s="1"/>
  <c r="K146" i="14"/>
  <c r="M146" i="14" s="1"/>
  <c r="G135" i="14"/>
  <c r="G125" i="14"/>
  <c r="K113" i="14"/>
  <c r="M113" i="14" s="1"/>
  <c r="K104" i="14"/>
  <c r="G95" i="14"/>
  <c r="G86" i="14"/>
  <c r="G77" i="14"/>
  <c r="G68" i="14"/>
  <c r="G59" i="14"/>
  <c r="K49" i="14"/>
  <c r="M49" i="14" s="1"/>
  <c r="K40" i="14"/>
  <c r="K31" i="14"/>
  <c r="M31" i="14" s="1"/>
  <c r="K23" i="14"/>
  <c r="K15" i="14"/>
  <c r="M15" i="14" s="1"/>
  <c r="K7" i="14"/>
  <c r="G169" i="14"/>
  <c r="K76" i="14"/>
  <c r="M76" i="14" s="1"/>
  <c r="K39" i="14"/>
  <c r="G7" i="14"/>
  <c r="G5" i="14"/>
  <c r="G297" i="14"/>
  <c r="G54" i="14"/>
  <c r="G629" i="14"/>
  <c r="G164" i="14"/>
  <c r="G693" i="14"/>
  <c r="K646" i="14"/>
  <c r="G607" i="14"/>
  <c r="K566" i="14"/>
  <c r="K525" i="14"/>
  <c r="K485" i="14"/>
  <c r="M485" i="14" s="1"/>
  <c r="K453" i="14"/>
  <c r="K421" i="14"/>
  <c r="M421" i="14" s="1"/>
  <c r="G391" i="14"/>
  <c r="G373" i="14"/>
  <c r="K354" i="14"/>
  <c r="G335" i="14"/>
  <c r="K318" i="14"/>
  <c r="M318" i="14" s="1"/>
  <c r="G303" i="14"/>
  <c r="G289" i="14"/>
  <c r="K277" i="14"/>
  <c r="M277" i="14" s="1"/>
  <c r="K263" i="14"/>
  <c r="M263" i="14" s="1"/>
  <c r="G252" i="14"/>
  <c r="G239" i="14"/>
  <c r="G228" i="14"/>
  <c r="K215" i="14"/>
  <c r="M215" i="14" s="1"/>
  <c r="G205" i="14"/>
  <c r="G158" i="14"/>
  <c r="K145" i="14"/>
  <c r="M145" i="14" s="1"/>
  <c r="K134" i="14"/>
  <c r="M134" i="14" s="1"/>
  <c r="G124" i="14"/>
  <c r="G113" i="14"/>
  <c r="K94" i="14"/>
  <c r="K58" i="14"/>
  <c r="M58" i="14" s="1"/>
  <c r="G23" i="14"/>
  <c r="K258" i="14"/>
  <c r="K27" i="14"/>
  <c r="M27" i="14" s="1"/>
  <c r="K310" i="14"/>
  <c r="M310" i="14" s="1"/>
  <c r="G3" i="14"/>
  <c r="K686" i="14"/>
  <c r="G646" i="14"/>
  <c r="K606" i="14"/>
  <c r="M606" i="14" s="1"/>
  <c r="K565" i="14"/>
  <c r="G519" i="14"/>
  <c r="G482" i="14"/>
  <c r="G450" i="14"/>
  <c r="G418" i="14"/>
  <c r="K390" i="14"/>
  <c r="G372" i="14"/>
  <c r="K351" i="14"/>
  <c r="K334" i="14"/>
  <c r="M334" i="14" s="1"/>
  <c r="G318" i="14"/>
  <c r="K302" i="14"/>
  <c r="K288" i="14"/>
  <c r="M288" i="14" s="1"/>
  <c r="G277" i="14"/>
  <c r="G263" i="14"/>
  <c r="K250" i="14"/>
  <c r="M250" i="14" s="1"/>
  <c r="K238" i="14"/>
  <c r="K226" i="14"/>
  <c r="G215" i="14"/>
  <c r="G204" i="14"/>
  <c r="K191" i="14"/>
  <c r="G181" i="14"/>
  <c r="K168" i="14"/>
  <c r="M168" i="14" s="1"/>
  <c r="K157" i="14"/>
  <c r="M157" i="14" s="1"/>
  <c r="G145" i="14"/>
  <c r="G134" i="14"/>
  <c r="G123" i="14"/>
  <c r="K112" i="14"/>
  <c r="M112" i="14" s="1"/>
  <c r="G103" i="14"/>
  <c r="G94" i="14"/>
  <c r="G85" i="14"/>
  <c r="G76" i="14"/>
  <c r="G67" i="14"/>
  <c r="K57" i="14"/>
  <c r="K48" i="14"/>
  <c r="G39" i="14"/>
  <c r="K30" i="14"/>
  <c r="K22" i="14"/>
  <c r="K14" i="14"/>
  <c r="M14" i="14" s="1"/>
  <c r="K6" i="14"/>
  <c r="G167" i="14"/>
  <c r="K65" i="14"/>
  <c r="M65" i="14" s="1"/>
  <c r="K29" i="14"/>
  <c r="K5" i="14"/>
  <c r="M5" i="14" s="1"/>
  <c r="G271" i="14"/>
  <c r="K589" i="14"/>
  <c r="M589" i="14" s="1"/>
  <c r="K326" i="14"/>
  <c r="M326" i="14" s="1"/>
  <c r="K209" i="14"/>
  <c r="M209" i="14" s="1"/>
  <c r="G141" i="14"/>
  <c r="K35" i="14"/>
  <c r="M35" i="14" s="1"/>
  <c r="G686" i="14"/>
  <c r="G645" i="14"/>
  <c r="K605" i="14"/>
  <c r="M605" i="14" s="1"/>
  <c r="G559" i="14"/>
  <c r="K518" i="14"/>
  <c r="M518" i="14" s="1"/>
  <c r="G479" i="14"/>
  <c r="G447" i="14"/>
  <c r="G415" i="14"/>
  <c r="K389" i="14"/>
  <c r="K370" i="14"/>
  <c r="G351" i="14"/>
  <c r="G334" i="14"/>
  <c r="G317" i="14"/>
  <c r="G302" i="14"/>
  <c r="K287" i="14"/>
  <c r="G276" i="14"/>
  <c r="K262" i="14"/>
  <c r="M262" i="14" s="1"/>
  <c r="G249" i="14"/>
  <c r="G238" i="14"/>
  <c r="K225" i="14"/>
  <c r="K214" i="14"/>
  <c r="M214" i="14" s="1"/>
  <c r="K202" i="14"/>
  <c r="M202" i="14" s="1"/>
  <c r="G191" i="14"/>
  <c r="G180" i="14"/>
  <c r="K167" i="14"/>
  <c r="G157" i="14"/>
  <c r="K144" i="14"/>
  <c r="M144" i="14" s="1"/>
  <c r="K133" i="14"/>
  <c r="K122" i="14"/>
  <c r="K111" i="14"/>
  <c r="M111" i="14" s="1"/>
  <c r="K102" i="14"/>
  <c r="K93" i="14"/>
  <c r="K84" i="14"/>
  <c r="M84" i="14" s="1"/>
  <c r="K75" i="14"/>
  <c r="M75" i="14" s="1"/>
  <c r="K66" i="14"/>
  <c r="M66" i="14" s="1"/>
  <c r="G57" i="14"/>
  <c r="K47" i="14"/>
  <c r="K38" i="14"/>
  <c r="M38" i="14" s="1"/>
  <c r="G30" i="14"/>
  <c r="G22" i="14"/>
  <c r="G14" i="14"/>
  <c r="G6" i="14"/>
  <c r="K178" i="14"/>
  <c r="G102" i="14"/>
  <c r="G75" i="14"/>
  <c r="G47" i="14"/>
  <c r="K21" i="14"/>
  <c r="K233" i="14"/>
  <c r="G45" i="14"/>
  <c r="K469" i="14"/>
  <c r="M469" i="14" s="1"/>
  <c r="K245" i="14"/>
  <c r="K151" i="14"/>
  <c r="K53" i="14"/>
  <c r="G685" i="14"/>
  <c r="K638" i="14"/>
  <c r="G599" i="14"/>
  <c r="K558" i="14"/>
  <c r="K517" i="14"/>
  <c r="K478" i="14"/>
  <c r="K446" i="14"/>
  <c r="M446" i="14" s="1"/>
  <c r="K414" i="14"/>
  <c r="K388" i="14"/>
  <c r="M388" i="14" s="1"/>
  <c r="K367" i="14"/>
  <c r="K350" i="14"/>
  <c r="M350" i="14" s="1"/>
  <c r="G333" i="14"/>
  <c r="G316" i="14"/>
  <c r="K301" i="14"/>
  <c r="G287" i="14"/>
  <c r="K274" i="14"/>
  <c r="M274" i="14" s="1"/>
  <c r="G262" i="14"/>
  <c r="K248" i="14"/>
  <c r="M248" i="14" s="1"/>
  <c r="K237" i="14"/>
  <c r="M237" i="14" s="1"/>
  <c r="G225" i="14"/>
  <c r="G214" i="14"/>
  <c r="K201" i="14"/>
  <c r="M201" i="14" s="1"/>
  <c r="K190" i="14"/>
  <c r="M190" i="14" s="1"/>
  <c r="G156" i="14"/>
  <c r="K143" i="14"/>
  <c r="M143" i="14" s="1"/>
  <c r="G133" i="14"/>
  <c r="K121" i="14"/>
  <c r="M121" i="14" s="1"/>
  <c r="G111" i="14"/>
  <c r="G93" i="14"/>
  <c r="G84" i="14"/>
  <c r="K56" i="14"/>
  <c r="M56" i="14" s="1"/>
  <c r="G38" i="14"/>
  <c r="K13" i="14"/>
  <c r="M13" i="14" s="1"/>
  <c r="G311" i="14"/>
  <c r="K198" i="14"/>
  <c r="G11" i="14"/>
  <c r="K678" i="14"/>
  <c r="M678" i="14" s="1"/>
  <c r="G638" i="14"/>
  <c r="K598" i="14"/>
  <c r="K557" i="14"/>
  <c r="G511" i="14"/>
  <c r="K477" i="14"/>
  <c r="K445" i="14"/>
  <c r="K413" i="14"/>
  <c r="K387" i="14"/>
  <c r="M387" i="14" s="1"/>
  <c r="G367" i="14"/>
  <c r="G350" i="14"/>
  <c r="G332" i="14"/>
  <c r="K314" i="14"/>
  <c r="G301" i="14"/>
  <c r="K286" i="14"/>
  <c r="M286" i="14" s="1"/>
  <c r="G273" i="14"/>
  <c r="K261" i="14"/>
  <c r="M261" i="14" s="1"/>
  <c r="K247" i="14"/>
  <c r="M247" i="14" s="1"/>
  <c r="G237" i="14"/>
  <c r="K224" i="14"/>
  <c r="M224" i="14" s="1"/>
  <c r="K213" i="14"/>
  <c r="G201" i="14"/>
  <c r="G190" i="14"/>
  <c r="K177" i="14"/>
  <c r="M177" i="14" s="1"/>
  <c r="K166" i="14"/>
  <c r="K154" i="14"/>
  <c r="G143" i="14"/>
  <c r="G132" i="14"/>
  <c r="G121" i="14"/>
  <c r="K110" i="14"/>
  <c r="K101" i="14"/>
  <c r="M101" i="14" s="1"/>
  <c r="K92" i="14"/>
  <c r="K83" i="14"/>
  <c r="K74" i="14"/>
  <c r="M74" i="14" s="1"/>
  <c r="G65" i="14"/>
  <c r="K55" i="14"/>
  <c r="K46" i="14"/>
  <c r="M46" i="14" s="1"/>
  <c r="K37" i="14"/>
  <c r="M37" i="14" s="1"/>
  <c r="G29" i="14"/>
  <c r="G246" i="14"/>
  <c r="K437" i="14"/>
  <c r="M437" i="14" s="1"/>
  <c r="K90" i="14"/>
  <c r="G678" i="14"/>
  <c r="G637" i="14"/>
  <c r="K597" i="14"/>
  <c r="G551" i="14"/>
  <c r="K510" i="14"/>
  <c r="G474" i="14"/>
  <c r="G442" i="14"/>
  <c r="G410" i="14"/>
  <c r="G386" i="14"/>
  <c r="K366" i="14"/>
  <c r="M366" i="14" s="1"/>
  <c r="G349" i="14"/>
  <c r="K330" i="14"/>
  <c r="M330" i="14" s="1"/>
  <c r="G313" i="14"/>
  <c r="G300" i="14"/>
  <c r="G286" i="14"/>
  <c r="K272" i="14"/>
  <c r="G261" i="14"/>
  <c r="G247" i="14"/>
  <c r="G236" i="14"/>
  <c r="K223" i="14"/>
  <c r="G213" i="14"/>
  <c r="K200" i="14"/>
  <c r="M200" i="14" s="1"/>
  <c r="K189" i="14"/>
  <c r="G177" i="14"/>
  <c r="G166" i="14"/>
  <c r="K153" i="14"/>
  <c r="K142" i="14"/>
  <c r="G131" i="14"/>
  <c r="K120" i="14"/>
  <c r="G110" i="14"/>
  <c r="G101" i="14"/>
  <c r="G92" i="14"/>
  <c r="G83" i="14"/>
  <c r="K73" i="14"/>
  <c r="M73" i="14" s="1"/>
  <c r="K64" i="14"/>
  <c r="G55" i="14"/>
  <c r="G46" i="14"/>
  <c r="G37" i="14"/>
  <c r="K28" i="14"/>
  <c r="K20" i="14"/>
  <c r="K12" i="14"/>
  <c r="K4" i="14"/>
  <c r="M4" i="14" s="1"/>
  <c r="K222" i="14"/>
  <c r="M222" i="14" s="1"/>
  <c r="G364" i="14"/>
  <c r="K99" i="14"/>
  <c r="G677" i="14"/>
  <c r="K630" i="14"/>
  <c r="G591" i="14"/>
  <c r="K550" i="14"/>
  <c r="M550" i="14" s="1"/>
  <c r="K509" i="14"/>
  <c r="G471" i="14"/>
  <c r="G439" i="14"/>
  <c r="G407" i="14"/>
  <c r="G383" i="14"/>
  <c r="G366" i="14"/>
  <c r="G348" i="14"/>
  <c r="K327" i="14"/>
  <c r="K311" i="14"/>
  <c r="M311" i="14" s="1"/>
  <c r="K298" i="14"/>
  <c r="M298" i="14" s="1"/>
  <c r="K285" i="14"/>
  <c r="M285" i="14" s="1"/>
  <c r="K271" i="14"/>
  <c r="G260" i="14"/>
  <c r="K246" i="14"/>
  <c r="M246" i="14" s="1"/>
  <c r="K234" i="14"/>
  <c r="M234" i="14" s="1"/>
  <c r="G223" i="14"/>
  <c r="G212" i="14"/>
  <c r="K199" i="14"/>
  <c r="G189" i="14"/>
  <c r="K176" i="14"/>
  <c r="M176" i="14" s="1"/>
  <c r="K165" i="14"/>
  <c r="M165" i="14" s="1"/>
  <c r="G153" i="14"/>
  <c r="G142" i="14"/>
  <c r="K130" i="14"/>
  <c r="M130" i="14" s="1"/>
  <c r="K119" i="14"/>
  <c r="K109" i="14"/>
  <c r="K100" i="14"/>
  <c r="M100" i="14" s="1"/>
  <c r="K91" i="14"/>
  <c r="K82" i="14"/>
  <c r="M82" i="14" s="1"/>
  <c r="G73" i="14"/>
  <c r="K63" i="14"/>
  <c r="M63" i="14" s="1"/>
  <c r="K54" i="14"/>
  <c r="M54" i="14" s="1"/>
  <c r="K45" i="14"/>
  <c r="M45" i="14" s="1"/>
  <c r="K36" i="14"/>
  <c r="M36" i="14" s="1"/>
  <c r="G28" i="14"/>
  <c r="G20" i="14"/>
  <c r="G12" i="14"/>
  <c r="G4" i="14"/>
  <c r="K670" i="14"/>
  <c r="G630" i="14"/>
  <c r="K590" i="14"/>
  <c r="M590" i="14" s="1"/>
  <c r="K549" i="14"/>
  <c r="G503" i="14"/>
  <c r="K470" i="14"/>
  <c r="K438" i="14"/>
  <c r="K406" i="14"/>
  <c r="K382" i="14"/>
  <c r="M382" i="14" s="1"/>
  <c r="G365" i="14"/>
  <c r="G285" i="14"/>
  <c r="K210" i="14"/>
  <c r="G199" i="14"/>
  <c r="G188" i="14"/>
  <c r="K175" i="14"/>
  <c r="G165" i="14"/>
  <c r="K129" i="14"/>
  <c r="G100" i="14"/>
  <c r="G36" i="14"/>
  <c r="K3" i="14"/>
  <c r="G670" i="14"/>
  <c r="K343" i="14"/>
  <c r="M343" i="14" s="1"/>
  <c r="G222" i="14"/>
  <c r="G129" i="14"/>
  <c r="K44" i="14"/>
  <c r="M44" i="14" s="1"/>
  <c r="G8" i="13"/>
  <c r="H8" i="13" s="1"/>
  <c r="K702" i="2"/>
  <c r="N702" i="2" s="1"/>
  <c r="K701" i="14"/>
  <c r="M701" i="14" s="1"/>
  <c r="K693" i="14"/>
  <c r="K685" i="14"/>
  <c r="K677" i="14"/>
  <c r="K669" i="14"/>
  <c r="K661" i="14"/>
  <c r="K653" i="14"/>
  <c r="M653" i="14" s="1"/>
  <c r="K645" i="14"/>
  <c r="K637" i="14"/>
  <c r="M637" i="14" s="1"/>
  <c r="K629" i="14"/>
  <c r="M629" i="14" s="1"/>
  <c r="K621" i="14"/>
  <c r="M621" i="14" s="1"/>
  <c r="G614" i="14"/>
  <c r="G606" i="14"/>
  <c r="G598" i="14"/>
  <c r="G590" i="14"/>
  <c r="G582" i="14"/>
  <c r="G574" i="14"/>
  <c r="G566" i="14"/>
  <c r="G558" i="14"/>
  <c r="G550" i="14"/>
  <c r="G542" i="14"/>
  <c r="G534" i="14"/>
  <c r="G526" i="14"/>
  <c r="G518" i="14"/>
  <c r="G510" i="14"/>
  <c r="G502" i="14"/>
  <c r="G494" i="14"/>
  <c r="G486" i="14"/>
  <c r="G478" i="14"/>
  <c r="G470" i="14"/>
  <c r="G462" i="14"/>
  <c r="G454" i="14"/>
  <c r="G446" i="14"/>
  <c r="G438" i="14"/>
  <c r="G430" i="14"/>
  <c r="G422" i="14"/>
  <c r="G414" i="14"/>
  <c r="G406" i="14"/>
  <c r="G398" i="14"/>
  <c r="G390" i="14"/>
  <c r="G382" i="14"/>
  <c r="K700" i="14"/>
  <c r="M700" i="14" s="1"/>
  <c r="K692" i="14"/>
  <c r="M692" i="14" s="1"/>
  <c r="K684" i="14"/>
  <c r="M684" i="14" s="1"/>
  <c r="K676" i="14"/>
  <c r="M676" i="14" s="1"/>
  <c r="K668" i="14"/>
  <c r="M668" i="14" s="1"/>
  <c r="K660" i="14"/>
  <c r="K652" i="14"/>
  <c r="K644" i="14"/>
  <c r="M644" i="14" s="1"/>
  <c r="K636" i="14"/>
  <c r="M636" i="14" s="1"/>
  <c r="K628" i="14"/>
  <c r="M628" i="14" s="1"/>
  <c r="G613" i="14"/>
  <c r="G605" i="14"/>
  <c r="G597" i="14"/>
  <c r="G589" i="14"/>
  <c r="G581" i="14"/>
  <c r="G573" i="14"/>
  <c r="G565" i="14"/>
  <c r="G557" i="14"/>
  <c r="G549" i="14"/>
  <c r="G541" i="14"/>
  <c r="G533" i="14"/>
  <c r="G525" i="14"/>
  <c r="G517" i="14"/>
  <c r="G509" i="14"/>
  <c r="G501" i="14"/>
  <c r="G493" i="14"/>
  <c r="G485" i="14"/>
  <c r="G477" i="14"/>
  <c r="G469" i="14"/>
  <c r="G461" i="14"/>
  <c r="G453" i="14"/>
  <c r="G445" i="14"/>
  <c r="G437" i="14"/>
  <c r="G429" i="14"/>
  <c r="G421" i="14"/>
  <c r="G413" i="14"/>
  <c r="G405" i="14"/>
  <c r="G397" i="14"/>
  <c r="G389" i="14"/>
  <c r="G381" i="14"/>
  <c r="K373" i="14"/>
  <c r="K365" i="14"/>
  <c r="M365" i="14" s="1"/>
  <c r="K357" i="14"/>
  <c r="M357" i="14" s="1"/>
  <c r="K349" i="14"/>
  <c r="M349" i="14" s="1"/>
  <c r="K341" i="14"/>
  <c r="K333" i="14"/>
  <c r="M333" i="14" s="1"/>
  <c r="K325" i="14"/>
  <c r="K317" i="14"/>
  <c r="M317" i="14" s="1"/>
  <c r="F7" i="13"/>
  <c r="G700" i="14"/>
  <c r="G692" i="14"/>
  <c r="G684" i="14"/>
  <c r="G676" i="14"/>
  <c r="G668" i="14"/>
  <c r="G660" i="14"/>
  <c r="G652" i="14"/>
  <c r="G644" i="14"/>
  <c r="G636" i="14"/>
  <c r="G628" i="14"/>
  <c r="K620" i="14"/>
  <c r="M620" i="14" s="1"/>
  <c r="K612" i="14"/>
  <c r="M612" i="14" s="1"/>
  <c r="K604" i="14"/>
  <c r="K596" i="14"/>
  <c r="M596" i="14" s="1"/>
  <c r="K588" i="14"/>
  <c r="K580" i="14"/>
  <c r="K572" i="14"/>
  <c r="K564" i="14"/>
  <c r="M564" i="14" s="1"/>
  <c r="K556" i="14"/>
  <c r="K548" i="14"/>
  <c r="K540" i="14"/>
  <c r="K532" i="14"/>
  <c r="M532" i="14" s="1"/>
  <c r="K524" i="14"/>
  <c r="K516" i="14"/>
  <c r="M516" i="14" s="1"/>
  <c r="K508" i="14"/>
  <c r="K500" i="14"/>
  <c r="K492" i="14"/>
  <c r="M492" i="14" s="1"/>
  <c r="K484" i="14"/>
  <c r="M484" i="14" s="1"/>
  <c r="K476" i="14"/>
  <c r="K468" i="14"/>
  <c r="K460" i="14"/>
  <c r="K452" i="14"/>
  <c r="M452" i="14" s="1"/>
  <c r="K444" i="14"/>
  <c r="M444" i="14" s="1"/>
  <c r="K436" i="14"/>
  <c r="M436" i="14" s="1"/>
  <c r="K428" i="14"/>
  <c r="K420" i="14"/>
  <c r="K412" i="14"/>
  <c r="M412" i="14" s="1"/>
  <c r="K404" i="14"/>
  <c r="M404" i="14" s="1"/>
  <c r="K699" i="14"/>
  <c r="K691" i="14"/>
  <c r="M691" i="14" s="1"/>
  <c r="K683" i="14"/>
  <c r="K675" i="14"/>
  <c r="K667" i="14"/>
  <c r="K659" i="14"/>
  <c r="M659" i="14" s="1"/>
  <c r="K651" i="14"/>
  <c r="K643" i="14"/>
  <c r="K635" i="14"/>
  <c r="M635" i="14" s="1"/>
  <c r="K627" i="14"/>
  <c r="G620" i="14"/>
  <c r="G612" i="14"/>
  <c r="G604" i="14"/>
  <c r="G596" i="14"/>
  <c r="G588" i="14"/>
  <c r="G580" i="14"/>
  <c r="G572" i="14"/>
  <c r="G564" i="14"/>
  <c r="G556" i="14"/>
  <c r="G548" i="14"/>
  <c r="G540" i="14"/>
  <c r="G532" i="14"/>
  <c r="G524" i="14"/>
  <c r="G516" i="14"/>
  <c r="G508" i="14"/>
  <c r="G500" i="14"/>
  <c r="G492" i="14"/>
  <c r="G484" i="14"/>
  <c r="G476" i="14"/>
  <c r="G468" i="14"/>
  <c r="G460" i="14"/>
  <c r="G452" i="14"/>
  <c r="G444" i="14"/>
  <c r="G436" i="14"/>
  <c r="G428" i="14"/>
  <c r="G420" i="14"/>
  <c r="G412" i="14"/>
  <c r="G404" i="14"/>
  <c r="G396" i="14"/>
  <c r="G388" i="14"/>
  <c r="G380" i="14"/>
  <c r="K372" i="14"/>
  <c r="K364" i="14"/>
  <c r="K356" i="14"/>
  <c r="M356" i="14" s="1"/>
  <c r="K348" i="14"/>
  <c r="M348" i="14" s="1"/>
  <c r="K340" i="14"/>
  <c r="K332" i="14"/>
  <c r="K324" i="14"/>
  <c r="M324" i="14" s="1"/>
  <c r="K316" i="14"/>
  <c r="K308" i="14"/>
  <c r="M308" i="14" s="1"/>
  <c r="K300" i="14"/>
  <c r="K292" i="14"/>
  <c r="K284" i="14"/>
  <c r="K276" i="14"/>
  <c r="M276" i="14" s="1"/>
  <c r="K268" i="14"/>
  <c r="M268" i="14" s="1"/>
  <c r="K260" i="14"/>
  <c r="K252" i="14"/>
  <c r="K244" i="14"/>
  <c r="M244" i="14" s="1"/>
  <c r="K236" i="14"/>
  <c r="M236" i="14" s="1"/>
  <c r="K228" i="14"/>
  <c r="M228" i="14" s="1"/>
  <c r="K220" i="14"/>
  <c r="K212" i="14"/>
  <c r="K204" i="14"/>
  <c r="K196" i="14"/>
  <c r="M196" i="14" s="1"/>
  <c r="K188" i="14"/>
  <c r="K180" i="14"/>
  <c r="K172" i="14"/>
  <c r="M172" i="14" s="1"/>
  <c r="K164" i="14"/>
  <c r="K156" i="14"/>
  <c r="M156" i="14" s="1"/>
  <c r="K148" i="14"/>
  <c r="K140" i="14"/>
  <c r="M140" i="14" s="1"/>
  <c r="K132" i="14"/>
  <c r="K124" i="14"/>
  <c r="M124" i="14" s="1"/>
  <c r="K116" i="14"/>
  <c r="G699" i="14"/>
  <c r="G691" i="14"/>
  <c r="G683" i="14"/>
  <c r="G675" i="14"/>
  <c r="G667" i="14"/>
  <c r="G659" i="14"/>
  <c r="G651" i="14"/>
  <c r="G643" i="14"/>
  <c r="G635" i="14"/>
  <c r="G627" i="14"/>
  <c r="K619" i="14"/>
  <c r="M619" i="14" s="1"/>
  <c r="K611" i="14"/>
  <c r="M611" i="14" s="1"/>
  <c r="K603" i="14"/>
  <c r="M603" i="14" s="1"/>
  <c r="K595" i="14"/>
  <c r="M595" i="14" s="1"/>
  <c r="K587" i="14"/>
  <c r="K579" i="14"/>
  <c r="M579" i="14" s="1"/>
  <c r="K571" i="14"/>
  <c r="K563" i="14"/>
  <c r="M563" i="14" s="1"/>
  <c r="K555" i="14"/>
  <c r="K547" i="14"/>
  <c r="K539" i="14"/>
  <c r="M539" i="14" s="1"/>
  <c r="K531" i="14"/>
  <c r="M531" i="14" s="1"/>
  <c r="K523" i="14"/>
  <c r="M523" i="14" s="1"/>
  <c r="K515" i="14"/>
  <c r="K507" i="14"/>
  <c r="M507" i="14" s="1"/>
  <c r="K499" i="14"/>
  <c r="M499" i="14" s="1"/>
  <c r="K491" i="14"/>
  <c r="K483" i="14"/>
  <c r="M483" i="14" s="1"/>
  <c r="K475" i="14"/>
  <c r="M475" i="14" s="1"/>
  <c r="K467" i="14"/>
  <c r="M467" i="14" s="1"/>
  <c r="K459" i="14"/>
  <c r="K451" i="14"/>
  <c r="K443" i="14"/>
  <c r="M443" i="14" s="1"/>
  <c r="K435" i="14"/>
  <c r="K427" i="14"/>
  <c r="K419" i="14"/>
  <c r="K411" i="14"/>
  <c r="M411" i="14" s="1"/>
  <c r="K403" i="14"/>
  <c r="K698" i="14"/>
  <c r="K690" i="14"/>
  <c r="K682" i="14"/>
  <c r="K674" i="14"/>
  <c r="K666" i="14"/>
  <c r="M666" i="14" s="1"/>
  <c r="K658" i="14"/>
  <c r="K650" i="14"/>
  <c r="K642" i="14"/>
  <c r="M642" i="14" s="1"/>
  <c r="K634" i="14"/>
  <c r="K626" i="14"/>
  <c r="G619" i="14"/>
  <c r="G611" i="14"/>
  <c r="G603" i="14"/>
  <c r="G595" i="14"/>
  <c r="G587" i="14"/>
  <c r="G579" i="14"/>
  <c r="G571" i="14"/>
  <c r="G563" i="14"/>
  <c r="G555" i="14"/>
  <c r="G547" i="14"/>
  <c r="G539" i="14"/>
  <c r="G531" i="14"/>
  <c r="G523" i="14"/>
  <c r="G515" i="14"/>
  <c r="G507" i="14"/>
  <c r="G499" i="14"/>
  <c r="G491" i="14"/>
  <c r="G483" i="14"/>
  <c r="G475" i="14"/>
  <c r="G467" i="14"/>
  <c r="G459" i="14"/>
  <c r="G451" i="14"/>
  <c r="G443" i="14"/>
  <c r="G435" i="14"/>
  <c r="G427" i="14"/>
  <c r="G419" i="14"/>
  <c r="G411" i="14"/>
  <c r="G403" i="14"/>
  <c r="G395" i="14"/>
  <c r="G387" i="14"/>
  <c r="K379" i="14"/>
  <c r="M379" i="14" s="1"/>
  <c r="K371" i="14"/>
  <c r="K363" i="14"/>
  <c r="M363" i="14" s="1"/>
  <c r="K355" i="14"/>
  <c r="K347" i="14"/>
  <c r="K339" i="14"/>
  <c r="M339" i="14" s="1"/>
  <c r="K331" i="14"/>
  <c r="M331" i="14" s="1"/>
  <c r="K323" i="14"/>
  <c r="K315" i="14"/>
  <c r="K307" i="14"/>
  <c r="K299" i="14"/>
  <c r="M299" i="14" s="1"/>
  <c r="K291" i="14"/>
  <c r="M291" i="14" s="1"/>
  <c r="K283" i="14"/>
  <c r="M283" i="14" s="1"/>
  <c r="K275" i="14"/>
  <c r="K267" i="14"/>
  <c r="K259" i="14"/>
  <c r="M259" i="14" s="1"/>
  <c r="K251" i="14"/>
  <c r="M251" i="14" s="1"/>
  <c r="K243" i="14"/>
  <c r="M243" i="14" s="1"/>
  <c r="K235" i="14"/>
  <c r="K227" i="14"/>
  <c r="K219" i="14"/>
  <c r="K211" i="14"/>
  <c r="K203" i="14"/>
  <c r="M203" i="14" s="1"/>
  <c r="K195" i="14"/>
  <c r="K187" i="14"/>
  <c r="K179" i="14"/>
  <c r="M179" i="14" s="1"/>
  <c r="K171" i="14"/>
  <c r="M171" i="14" s="1"/>
  <c r="K163" i="14"/>
  <c r="M163" i="14" s="1"/>
  <c r="K155" i="14"/>
  <c r="K147" i="14"/>
  <c r="M147" i="14" s="1"/>
  <c r="K139" i="14"/>
  <c r="M139" i="14" s="1"/>
  <c r="K131" i="14"/>
  <c r="M131" i="14" s="1"/>
  <c r="K123" i="14"/>
  <c r="K115" i="14"/>
  <c r="M115" i="14" s="1"/>
  <c r="G698" i="14"/>
  <c r="G690" i="14"/>
  <c r="G682" i="14"/>
  <c r="G674" i="14"/>
  <c r="G666" i="14"/>
  <c r="G658" i="14"/>
  <c r="G650" i="14"/>
  <c r="G642" i="14"/>
  <c r="G634" i="14"/>
  <c r="G626" i="14"/>
  <c r="K618" i="14"/>
  <c r="M618" i="14" s="1"/>
  <c r="K610" i="14"/>
  <c r="M610" i="14" s="1"/>
  <c r="K602" i="14"/>
  <c r="M602" i="14" s="1"/>
  <c r="K594" i="14"/>
  <c r="K586" i="14"/>
  <c r="M586" i="14" s="1"/>
  <c r="K578" i="14"/>
  <c r="K570" i="14"/>
  <c r="M570" i="14" s="1"/>
  <c r="K562" i="14"/>
  <c r="K554" i="14"/>
  <c r="M554" i="14" s="1"/>
  <c r="K546" i="14"/>
  <c r="M546" i="14" s="1"/>
  <c r="K538" i="14"/>
  <c r="K530" i="14"/>
  <c r="K522" i="14"/>
  <c r="M522" i="14" s="1"/>
  <c r="K514" i="14"/>
  <c r="M514" i="14" s="1"/>
  <c r="K506" i="14"/>
  <c r="K498" i="14"/>
  <c r="M498" i="14" s="1"/>
  <c r="K490" i="14"/>
  <c r="M490" i="14" s="1"/>
  <c r="K482" i="14"/>
  <c r="K474" i="14"/>
  <c r="M474" i="14" s="1"/>
  <c r="K466" i="14"/>
  <c r="M466" i="14" s="1"/>
  <c r="K458" i="14"/>
  <c r="K450" i="14"/>
  <c r="K442" i="14"/>
  <c r="K434" i="14"/>
  <c r="M434" i="14" s="1"/>
  <c r="K426" i="14"/>
  <c r="K418" i="14"/>
  <c r="K410" i="14"/>
  <c r="M410" i="14" s="1"/>
  <c r="K402" i="14"/>
  <c r="M402" i="14" s="1"/>
  <c r="K394" i="14"/>
  <c r="M394" i="14" s="1"/>
  <c r="K386" i="14"/>
  <c r="G379" i="14"/>
  <c r="G371" i="14"/>
  <c r="G363" i="14"/>
  <c r="G355" i="14"/>
  <c r="G347" i="14"/>
  <c r="G339" i="14"/>
  <c r="G331" i="14"/>
  <c r="G323" i="14"/>
  <c r="G315" i="14"/>
  <c r="G307" i="14"/>
  <c r="G299" i="14"/>
  <c r="G291" i="14"/>
  <c r="G283" i="14"/>
  <c r="G275" i="14"/>
  <c r="G267" i="14"/>
  <c r="G259" i="14"/>
  <c r="G251" i="14"/>
  <c r="G243" i="14"/>
  <c r="G235" i="14"/>
  <c r="G227" i="14"/>
  <c r="G219" i="14"/>
  <c r="G211" i="14"/>
  <c r="G203" i="14"/>
  <c r="G195" i="14"/>
  <c r="G187" i="14"/>
  <c r="G179" i="14"/>
  <c r="G171" i="14"/>
  <c r="G163" i="14"/>
  <c r="G155" i="14"/>
  <c r="G147" i="14"/>
  <c r="G139" i="14"/>
  <c r="K697" i="14"/>
  <c r="K689" i="14"/>
  <c r="K681" i="14"/>
  <c r="M681" i="14" s="1"/>
  <c r="K673" i="14"/>
  <c r="M673" i="14" s="1"/>
  <c r="K665" i="14"/>
  <c r="K657" i="14"/>
  <c r="K649" i="14"/>
  <c r="M649" i="14" s="1"/>
  <c r="K641" i="14"/>
  <c r="K633" i="14"/>
  <c r="K625" i="14"/>
  <c r="G618" i="14"/>
  <c r="G610" i="14"/>
  <c r="G602" i="14"/>
  <c r="G594" i="14"/>
  <c r="G586" i="14"/>
  <c r="G578" i="14"/>
  <c r="G570" i="14"/>
  <c r="G562" i="14"/>
  <c r="G554" i="14"/>
  <c r="G546" i="14"/>
  <c r="G538" i="14"/>
  <c r="G530" i="14"/>
  <c r="G522" i="14"/>
  <c r="G514" i="14"/>
  <c r="G506" i="14"/>
  <c r="G498" i="14"/>
  <c r="G7" i="13"/>
  <c r="H7" i="13" s="1"/>
  <c r="G697" i="14"/>
  <c r="G689" i="14"/>
  <c r="G681" i="14"/>
  <c r="G673" i="14"/>
  <c r="G665" i="14"/>
  <c r="G657" i="14"/>
  <c r="G649" i="14"/>
  <c r="G641" i="14"/>
  <c r="G633" i="14"/>
  <c r="G625" i="14"/>
  <c r="K617" i="14"/>
  <c r="K609" i="14"/>
  <c r="M609" i="14" s="1"/>
  <c r="K601" i="14"/>
  <c r="M601" i="14" s="1"/>
  <c r="K593" i="14"/>
  <c r="K585" i="14"/>
  <c r="K577" i="14"/>
  <c r="M577" i="14" s="1"/>
  <c r="K569" i="14"/>
  <c r="M569" i="14" s="1"/>
  <c r="K561" i="14"/>
  <c r="M561" i="14" s="1"/>
  <c r="K553" i="14"/>
  <c r="M553" i="14" s="1"/>
  <c r="K545" i="14"/>
  <c r="M545" i="14" s="1"/>
  <c r="K537" i="14"/>
  <c r="K529" i="14"/>
  <c r="K521" i="14"/>
  <c r="M521" i="14" s="1"/>
  <c r="K513" i="14"/>
  <c r="M513" i="14" s="1"/>
  <c r="K505" i="14"/>
  <c r="M505" i="14" s="1"/>
  <c r="K497" i="14"/>
  <c r="M497" i="14" s="1"/>
  <c r="K489" i="14"/>
  <c r="M489" i="14" s="1"/>
  <c r="K481" i="14"/>
  <c r="K473" i="14"/>
  <c r="K465" i="14"/>
  <c r="K457" i="14"/>
  <c r="K449" i="14"/>
  <c r="M449" i="14" s="1"/>
  <c r="K441" i="14"/>
  <c r="K433" i="14"/>
  <c r="M433" i="14" s="1"/>
  <c r="K425" i="14"/>
  <c r="K417" i="14"/>
  <c r="M417" i="14" s="1"/>
  <c r="K409" i="14"/>
  <c r="K401" i="14"/>
  <c r="K393" i="14"/>
  <c r="M393" i="14" s="1"/>
  <c r="K385" i="14"/>
  <c r="M385" i="14" s="1"/>
  <c r="G378" i="14"/>
  <c r="G370" i="14"/>
  <c r="G362" i="14"/>
  <c r="G354" i="14"/>
  <c r="G346" i="14"/>
  <c r="G338" i="14"/>
  <c r="G330" i="14"/>
  <c r="G322" i="14"/>
  <c r="G314" i="14"/>
  <c r="G306" i="14"/>
  <c r="G298" i="14"/>
  <c r="G290" i="14"/>
  <c r="G282" i="14"/>
  <c r="G274" i="14"/>
  <c r="G266" i="14"/>
  <c r="G258" i="14"/>
  <c r="G250" i="14"/>
  <c r="G242" i="14"/>
  <c r="G234" i="14"/>
  <c r="G226" i="14"/>
  <c r="G218" i="14"/>
  <c r="G210" i="14"/>
  <c r="G202" i="14"/>
  <c r="G194" i="14"/>
  <c r="G186" i="14"/>
  <c r="G178" i="14"/>
  <c r="G170" i="14"/>
  <c r="G162" i="14"/>
  <c r="G154" i="14"/>
  <c r="G146" i="14"/>
  <c r="G138" i="14"/>
  <c r="G130" i="14"/>
  <c r="G122" i="14"/>
  <c r="G114" i="14"/>
  <c r="G106" i="14"/>
  <c r="G98" i="14"/>
  <c r="G90" i="14"/>
  <c r="G82" i="14"/>
  <c r="G74" i="14"/>
  <c r="G66" i="14"/>
  <c r="G58" i="14"/>
  <c r="G50" i="14"/>
  <c r="G42" i="14"/>
  <c r="K696" i="14"/>
  <c r="K688" i="14"/>
  <c r="M688" i="14" s="1"/>
  <c r="K680" i="14"/>
  <c r="K672" i="14"/>
  <c r="K664" i="14"/>
  <c r="M664" i="14" s="1"/>
  <c r="K656" i="14"/>
  <c r="M656" i="14" s="1"/>
  <c r="K648" i="14"/>
  <c r="M648" i="14" s="1"/>
  <c r="K640" i="14"/>
  <c r="M640" i="14" s="1"/>
  <c r="K632" i="14"/>
  <c r="K624" i="14"/>
  <c r="G617" i="14"/>
  <c r="G609" i="14"/>
  <c r="G601" i="14"/>
  <c r="G593" i="14"/>
  <c r="G585" i="14"/>
  <c r="G577" i="14"/>
  <c r="G569" i="14"/>
  <c r="G561" i="14"/>
  <c r="G553" i="14"/>
  <c r="G545" i="14"/>
  <c r="G537" i="14"/>
  <c r="G529" i="14"/>
  <c r="G521" i="14"/>
  <c r="G513" i="14"/>
  <c r="G505" i="14"/>
  <c r="G497" i="14"/>
  <c r="G489" i="14"/>
  <c r="G481" i="14"/>
  <c r="G473" i="14"/>
  <c r="G465" i="14"/>
  <c r="G457" i="14"/>
  <c r="G449" i="14"/>
  <c r="G441" i="14"/>
  <c r="G433" i="14"/>
  <c r="G425" i="14"/>
  <c r="G417" i="14"/>
  <c r="G409" i="14"/>
  <c r="G401" i="14"/>
  <c r="G393" i="14"/>
  <c r="G385" i="14"/>
  <c r="K377" i="14"/>
  <c r="K369" i="14"/>
  <c r="M369" i="14" s="1"/>
  <c r="K361" i="14"/>
  <c r="K353" i="14"/>
  <c r="M353" i="14" s="1"/>
  <c r="K345" i="14"/>
  <c r="M345" i="14" s="1"/>
  <c r="K337" i="14"/>
  <c r="K329" i="14"/>
  <c r="M329" i="14" s="1"/>
  <c r="K321" i="14"/>
  <c r="K313" i="14"/>
  <c r="M313" i="14" s="1"/>
  <c r="K305" i="14"/>
  <c r="K297" i="14"/>
  <c r="K289" i="14"/>
  <c r="K281" i="14"/>
  <c r="K273" i="14"/>
  <c r="M273" i="14" s="1"/>
  <c r="K265" i="14"/>
  <c r="K257" i="14"/>
  <c r="M257" i="14" s="1"/>
  <c r="K249" i="14"/>
  <c r="M249" i="14" s="1"/>
  <c r="G696" i="14"/>
  <c r="G688" i="14"/>
  <c r="G680" i="14"/>
  <c r="G672" i="14"/>
  <c r="G664" i="14"/>
  <c r="G656" i="14"/>
  <c r="G648" i="14"/>
  <c r="G640" i="14"/>
  <c r="G632" i="14"/>
  <c r="G624" i="14"/>
  <c r="K616" i="14"/>
  <c r="M616" i="14" s="1"/>
  <c r="K608" i="14"/>
  <c r="K600" i="14"/>
  <c r="K592" i="14"/>
  <c r="M592" i="14" s="1"/>
  <c r="K584" i="14"/>
  <c r="M584" i="14" s="1"/>
  <c r="K576" i="14"/>
  <c r="M576" i="14" s="1"/>
  <c r="K568" i="14"/>
  <c r="K560" i="14"/>
  <c r="K552" i="14"/>
  <c r="K544" i="14"/>
  <c r="M544" i="14" s="1"/>
  <c r="K536" i="14"/>
  <c r="K528" i="14"/>
  <c r="M528" i="14" s="1"/>
  <c r="K520" i="14"/>
  <c r="M520" i="14" s="1"/>
  <c r="K512" i="14"/>
  <c r="K504" i="14"/>
  <c r="M504" i="14" s="1"/>
  <c r="K496" i="14"/>
  <c r="K488" i="14"/>
  <c r="M488" i="14" s="1"/>
  <c r="K480" i="14"/>
  <c r="K472" i="14"/>
  <c r="M472" i="14" s="1"/>
  <c r="K464" i="14"/>
  <c r="K456" i="14"/>
  <c r="M456" i="14" s="1"/>
  <c r="K448" i="14"/>
  <c r="M448" i="14" s="1"/>
  <c r="K440" i="14"/>
  <c r="K432" i="14"/>
  <c r="K424" i="14"/>
  <c r="K416" i="14"/>
  <c r="M416" i="14" s="1"/>
  <c r="K408" i="14"/>
  <c r="M408" i="14" s="1"/>
  <c r="K400" i="14"/>
  <c r="K392" i="14"/>
  <c r="K384" i="14"/>
  <c r="M384" i="14" s="1"/>
  <c r="G377" i="14"/>
  <c r="G369" i="14"/>
  <c r="G361" i="14"/>
  <c r="G353" i="14"/>
  <c r="G345" i="14"/>
  <c r="G337" i="14"/>
  <c r="G329" i="14"/>
  <c r="K695" i="14"/>
  <c r="M695" i="14" s="1"/>
  <c r="K687" i="14"/>
  <c r="K679" i="14"/>
  <c r="K671" i="14"/>
  <c r="M671" i="14" s="1"/>
  <c r="K663" i="14"/>
  <c r="M663" i="14" s="1"/>
  <c r="K655" i="14"/>
  <c r="M655" i="14" s="1"/>
  <c r="K647" i="14"/>
  <c r="M647" i="14" s="1"/>
  <c r="K639" i="14"/>
  <c r="K631" i="14"/>
  <c r="M631" i="14" s="1"/>
  <c r="K623" i="14"/>
  <c r="M623" i="14" s="1"/>
  <c r="G616" i="14"/>
  <c r="G608" i="14"/>
  <c r="G600" i="14"/>
  <c r="G592" i="14"/>
  <c r="G584" i="14"/>
  <c r="G576" i="14"/>
  <c r="G568" i="14"/>
  <c r="G560" i="14"/>
  <c r="G552" i="14"/>
  <c r="G544" i="14"/>
  <c r="G536" i="14"/>
  <c r="G528" i="14"/>
  <c r="G520" i="14"/>
  <c r="G512" i="14"/>
  <c r="G504" i="14"/>
  <c r="G496" i="14"/>
  <c r="G488" i="14"/>
  <c r="G480" i="14"/>
  <c r="G472" i="14"/>
  <c r="G464" i="14"/>
  <c r="G456" i="14"/>
  <c r="G448" i="14"/>
  <c r="G440" i="14"/>
  <c r="G432" i="14"/>
  <c r="G424" i="14"/>
  <c r="G416" i="14"/>
  <c r="G408" i="14"/>
  <c r="G400" i="14"/>
  <c r="G392" i="14"/>
  <c r="G384" i="14"/>
  <c r="K376" i="14"/>
  <c r="K368" i="14"/>
  <c r="M368" i="14" s="1"/>
  <c r="K360" i="14"/>
  <c r="K352" i="14"/>
  <c r="K344" i="14"/>
  <c r="K336" i="14"/>
  <c r="M336" i="14" s="1"/>
  <c r="K328" i="14"/>
  <c r="K320" i="14"/>
  <c r="M320" i="14" s="1"/>
  <c r="K312" i="14"/>
  <c r="K304" i="14"/>
  <c r="M304" i="14" s="1"/>
  <c r="K296" i="14"/>
  <c r="G695" i="14"/>
  <c r="G687" i="14"/>
  <c r="G679" i="14"/>
  <c r="G671" i="14"/>
  <c r="G663" i="14"/>
  <c r="G655" i="14"/>
  <c r="G647" i="14"/>
  <c r="G639" i="14"/>
  <c r="G631" i="14"/>
  <c r="G623" i="14"/>
  <c r="K615" i="14"/>
  <c r="K607" i="14"/>
  <c r="K599" i="14"/>
  <c r="K591" i="14"/>
  <c r="M591" i="14" s="1"/>
  <c r="K583" i="14"/>
  <c r="M583" i="14" s="1"/>
  <c r="K575" i="14"/>
  <c r="M575" i="14" s="1"/>
  <c r="K567" i="14"/>
  <c r="K559" i="14"/>
  <c r="K551" i="14"/>
  <c r="K543" i="14"/>
  <c r="K535" i="14"/>
  <c r="K527" i="14"/>
  <c r="M527" i="14" s="1"/>
  <c r="K519" i="14"/>
  <c r="M519" i="14" s="1"/>
  <c r="K511" i="14"/>
  <c r="M511" i="14" s="1"/>
  <c r="K503" i="14"/>
  <c r="M503" i="14" s="1"/>
  <c r="K495" i="14"/>
  <c r="K487" i="14"/>
  <c r="M487" i="14" s="1"/>
  <c r="K479" i="14"/>
  <c r="K471" i="14"/>
  <c r="M471" i="14" s="1"/>
  <c r="K463" i="14"/>
  <c r="K455" i="14"/>
  <c r="M455" i="14" s="1"/>
  <c r="K447" i="14"/>
  <c r="M447" i="14" s="1"/>
  <c r="K439" i="14"/>
  <c r="K431" i="14"/>
  <c r="K423" i="14"/>
  <c r="K415" i="14"/>
  <c r="M415" i="14" s="1"/>
  <c r="K407" i="14"/>
  <c r="M407" i="14" s="1"/>
  <c r="K399" i="14"/>
  <c r="K391" i="14"/>
  <c r="M391" i="14" s="1"/>
  <c r="K383" i="14"/>
  <c r="G376" i="14"/>
  <c r="G368" i="14"/>
  <c r="G360" i="14"/>
  <c r="G352" i="14"/>
  <c r="G344" i="14"/>
  <c r="G336" i="14"/>
  <c r="G328" i="14"/>
  <c r="G320" i="14"/>
  <c r="G312" i="14"/>
  <c r="G304" i="14"/>
  <c r="G296" i="14"/>
  <c r="G288" i="14"/>
  <c r="G280" i="14"/>
  <c r="G272" i="14"/>
  <c r="G264" i="14"/>
  <c r="G256" i="14"/>
  <c r="G248" i="14"/>
  <c r="G240" i="14"/>
  <c r="G232" i="14"/>
  <c r="G224" i="14"/>
  <c r="G216" i="14"/>
  <c r="G208" i="14"/>
  <c r="G200" i="14"/>
  <c r="G192" i="14"/>
  <c r="G184" i="14"/>
  <c r="G176" i="14"/>
  <c r="G168" i="14"/>
  <c r="G160" i="14"/>
  <c r="G152" i="14"/>
  <c r="G144" i="14"/>
  <c r="G136" i="14"/>
  <c r="G128" i="14"/>
  <c r="G120" i="14"/>
  <c r="G112" i="14"/>
  <c r="G104" i="14"/>
  <c r="G96" i="14"/>
  <c r="G88" i="14"/>
  <c r="G80" i="14"/>
  <c r="G72" i="14"/>
  <c r="G64" i="14"/>
  <c r="G56" i="14"/>
  <c r="G48" i="14"/>
  <c r="G40" i="14"/>
  <c r="G32" i="14"/>
  <c r="G9" i="13"/>
  <c r="H9" i="13" s="1"/>
  <c r="G10" i="13"/>
  <c r="H10" i="13" s="1"/>
  <c r="G11" i="13"/>
  <c r="H11" i="13" s="1"/>
  <c r="G12" i="13"/>
  <c r="H12" i="13" s="1"/>
  <c r="F8" i="13"/>
  <c r="I20" i="13"/>
  <c r="F9" i="13"/>
  <c r="F10" i="13"/>
  <c r="F11" i="13"/>
  <c r="F12" i="13"/>
  <c r="M694" i="14"/>
  <c r="M258" i="14"/>
  <c r="M552" i="14"/>
  <c r="M549" i="14"/>
  <c r="M162" i="14"/>
  <c r="M598" i="14"/>
  <c r="M566" i="14"/>
  <c r="M482" i="14"/>
  <c r="M594" i="14"/>
  <c r="M565" i="14"/>
  <c r="M114" i="14"/>
  <c r="M450" i="14"/>
  <c r="G689" i="2"/>
  <c r="G673" i="2"/>
  <c r="G657" i="2"/>
  <c r="G641" i="2"/>
  <c r="G625" i="2"/>
  <c r="G609" i="2"/>
  <c r="G593" i="2"/>
  <c r="G577" i="2"/>
  <c r="G561" i="2"/>
  <c r="G545" i="2"/>
  <c r="G529" i="2"/>
  <c r="G513" i="2"/>
  <c r="G497" i="2"/>
  <c r="G481" i="2"/>
  <c r="G465" i="2"/>
  <c r="G449" i="2"/>
  <c r="G433" i="2"/>
  <c r="G417" i="2"/>
  <c r="G401" i="2"/>
  <c r="G385" i="2"/>
  <c r="G369" i="2"/>
  <c r="G353" i="2"/>
  <c r="G337" i="2"/>
  <c r="G321" i="2"/>
  <c r="G305" i="2"/>
  <c r="G289" i="2"/>
  <c r="G273" i="2"/>
  <c r="G257" i="2"/>
  <c r="G241" i="2"/>
  <c r="G225" i="2"/>
  <c r="G209" i="2"/>
  <c r="G193" i="2"/>
  <c r="G177" i="2"/>
  <c r="G161" i="2"/>
  <c r="G145" i="2"/>
  <c r="G129" i="2"/>
  <c r="G113" i="2"/>
  <c r="G97" i="2"/>
  <c r="G81" i="2"/>
  <c r="G65" i="2"/>
  <c r="G49" i="2"/>
  <c r="G33" i="2"/>
  <c r="G17" i="2"/>
  <c r="Q9" i="13"/>
  <c r="G688" i="2"/>
  <c r="G672" i="2"/>
  <c r="G656" i="2"/>
  <c r="G640" i="2"/>
  <c r="G624" i="2"/>
  <c r="G608" i="2"/>
  <c r="G592" i="2"/>
  <c r="G576" i="2"/>
  <c r="G560" i="2"/>
  <c r="G544" i="2"/>
  <c r="G528" i="2"/>
  <c r="G512" i="2"/>
  <c r="G496" i="2"/>
  <c r="G480" i="2"/>
  <c r="G464" i="2"/>
  <c r="G448" i="2"/>
  <c r="G432" i="2"/>
  <c r="G416" i="2"/>
  <c r="G400" i="2"/>
  <c r="G384" i="2"/>
  <c r="G368" i="2"/>
  <c r="G352" i="2"/>
  <c r="G336" i="2"/>
  <c r="G320" i="2"/>
  <c r="G304" i="2"/>
  <c r="G288" i="2"/>
  <c r="G272" i="2"/>
  <c r="G256" i="2"/>
  <c r="G240" i="2"/>
  <c r="G224" i="2"/>
  <c r="G208" i="2"/>
  <c r="G192" i="2"/>
  <c r="G176" i="2"/>
  <c r="G160" i="2"/>
  <c r="G144" i="2"/>
  <c r="G128" i="2"/>
  <c r="G112" i="2"/>
  <c r="G96" i="2"/>
  <c r="G80" i="2"/>
  <c r="G64" i="2"/>
  <c r="G48" i="2"/>
  <c r="G32" i="2"/>
  <c r="G16" i="2"/>
  <c r="Q11" i="13"/>
  <c r="G687" i="2"/>
  <c r="G671" i="2"/>
  <c r="G655" i="2"/>
  <c r="G639" i="2"/>
  <c r="G623" i="2"/>
  <c r="G607" i="2"/>
  <c r="G591" i="2"/>
  <c r="G575" i="2"/>
  <c r="G559" i="2"/>
  <c r="G543" i="2"/>
  <c r="G527" i="2"/>
  <c r="G511" i="2"/>
  <c r="G495" i="2"/>
  <c r="G479" i="2"/>
  <c r="G463" i="2"/>
  <c r="G447" i="2"/>
  <c r="G431" i="2"/>
  <c r="G415" i="2"/>
  <c r="G399" i="2"/>
  <c r="G383" i="2"/>
  <c r="G367" i="2"/>
  <c r="G351" i="2"/>
  <c r="G335" i="2"/>
  <c r="G319" i="2"/>
  <c r="G303" i="2"/>
  <c r="G287" i="2"/>
  <c r="G271" i="2"/>
  <c r="G255" i="2"/>
  <c r="G239" i="2"/>
  <c r="G223" i="2"/>
  <c r="G207" i="2"/>
  <c r="G191" i="2"/>
  <c r="G175" i="2"/>
  <c r="G159" i="2"/>
  <c r="G143" i="2"/>
  <c r="G127" i="2"/>
  <c r="G111" i="2"/>
  <c r="G95" i="2"/>
  <c r="G79" i="2"/>
  <c r="G63" i="2"/>
  <c r="G47" i="2"/>
  <c r="G31" i="2"/>
  <c r="G15" i="2"/>
  <c r="G643" i="2"/>
  <c r="G371" i="2"/>
  <c r="G131" i="2"/>
  <c r="G642" i="2"/>
  <c r="G386" i="2"/>
  <c r="Q7" i="13"/>
  <c r="G2" i="2"/>
  <c r="G686" i="2"/>
  <c r="G670" i="2"/>
  <c r="G654" i="2"/>
  <c r="G638" i="2"/>
  <c r="G622" i="2"/>
  <c r="G606" i="2"/>
  <c r="G590" i="2"/>
  <c r="G574" i="2"/>
  <c r="G558" i="2"/>
  <c r="G542" i="2"/>
  <c r="G526" i="2"/>
  <c r="G510" i="2"/>
  <c r="G494" i="2"/>
  <c r="G478" i="2"/>
  <c r="G462" i="2"/>
  <c r="G446" i="2"/>
  <c r="G430" i="2"/>
  <c r="G414" i="2"/>
  <c r="G398" i="2"/>
  <c r="G382" i="2"/>
  <c r="G366" i="2"/>
  <c r="G350" i="2"/>
  <c r="G334" i="2"/>
  <c r="G318" i="2"/>
  <c r="G302" i="2"/>
  <c r="G286" i="2"/>
  <c r="G270" i="2"/>
  <c r="G254" i="2"/>
  <c r="G238" i="2"/>
  <c r="G222" i="2"/>
  <c r="G206" i="2"/>
  <c r="G190" i="2"/>
  <c r="G174" i="2"/>
  <c r="G158" i="2"/>
  <c r="G142" i="2"/>
  <c r="G126" i="2"/>
  <c r="G110" i="2"/>
  <c r="G94" i="2"/>
  <c r="G78" i="2"/>
  <c r="G62" i="2"/>
  <c r="G46" i="2"/>
  <c r="G30" i="2"/>
  <c r="G14" i="2"/>
  <c r="G595" i="2"/>
  <c r="G483" i="2"/>
  <c r="G307" i="2"/>
  <c r="G147" i="2"/>
  <c r="G19" i="2"/>
  <c r="G530" i="2"/>
  <c r="G354" i="2"/>
  <c r="G18" i="2"/>
  <c r="G701" i="2"/>
  <c r="G685" i="2"/>
  <c r="G669" i="2"/>
  <c r="G653" i="2"/>
  <c r="G637" i="2"/>
  <c r="G621" i="2"/>
  <c r="G605" i="2"/>
  <c r="G589" i="2"/>
  <c r="G573" i="2"/>
  <c r="G557" i="2"/>
  <c r="G541" i="2"/>
  <c r="G525" i="2"/>
  <c r="G509" i="2"/>
  <c r="G493" i="2"/>
  <c r="G477" i="2"/>
  <c r="G461" i="2"/>
  <c r="G445" i="2"/>
  <c r="G429" i="2"/>
  <c r="G413" i="2"/>
  <c r="G397" i="2"/>
  <c r="G381" i="2"/>
  <c r="G365" i="2"/>
  <c r="G349" i="2"/>
  <c r="G333" i="2"/>
  <c r="G317" i="2"/>
  <c r="G301" i="2"/>
  <c r="G285" i="2"/>
  <c r="G269" i="2"/>
  <c r="G253" i="2"/>
  <c r="G237" i="2"/>
  <c r="G221" i="2"/>
  <c r="G205" i="2"/>
  <c r="G189" i="2"/>
  <c r="G173" i="2"/>
  <c r="G157" i="2"/>
  <c r="G141" i="2"/>
  <c r="G125" i="2"/>
  <c r="G109" i="2"/>
  <c r="G93" i="2"/>
  <c r="G77" i="2"/>
  <c r="G61" i="2"/>
  <c r="G45" i="2"/>
  <c r="G29" i="2"/>
  <c r="G13" i="2"/>
  <c r="G659" i="2"/>
  <c r="G515" i="2"/>
  <c r="G355" i="2"/>
  <c r="G227" i="2"/>
  <c r="G67" i="2"/>
  <c r="G674" i="2"/>
  <c r="G514" i="2"/>
  <c r="G290" i="2"/>
  <c r="G34" i="2"/>
  <c r="G700" i="2"/>
  <c r="G684" i="2"/>
  <c r="G668" i="2"/>
  <c r="G652" i="2"/>
  <c r="G636" i="2"/>
  <c r="G620" i="2"/>
  <c r="G604" i="2"/>
  <c r="G588" i="2"/>
  <c r="G572" i="2"/>
  <c r="G556" i="2"/>
  <c r="G540" i="2"/>
  <c r="G524" i="2"/>
  <c r="G508" i="2"/>
  <c r="G492" i="2"/>
  <c r="G476" i="2"/>
  <c r="G460" i="2"/>
  <c r="G444" i="2"/>
  <c r="G428" i="2"/>
  <c r="G412" i="2"/>
  <c r="G396" i="2"/>
  <c r="G380" i="2"/>
  <c r="G364" i="2"/>
  <c r="G348" i="2"/>
  <c r="G332" i="2"/>
  <c r="G316" i="2"/>
  <c r="G300" i="2"/>
  <c r="G284" i="2"/>
  <c r="G268" i="2"/>
  <c r="G252" i="2"/>
  <c r="G236" i="2"/>
  <c r="G220" i="2"/>
  <c r="G204" i="2"/>
  <c r="G188" i="2"/>
  <c r="G172" i="2"/>
  <c r="G156" i="2"/>
  <c r="G140" i="2"/>
  <c r="G124" i="2"/>
  <c r="G108" i="2"/>
  <c r="G92" i="2"/>
  <c r="G76" i="2"/>
  <c r="G60" i="2"/>
  <c r="G44" i="2"/>
  <c r="G28" i="2"/>
  <c r="G12" i="2"/>
  <c r="G531" i="2"/>
  <c r="G403" i="2"/>
  <c r="G259" i="2"/>
  <c r="G179" i="2"/>
  <c r="G51" i="2"/>
  <c r="G626" i="2"/>
  <c r="G450" i="2"/>
  <c r="G322" i="2"/>
  <c r="G210" i="2"/>
  <c r="G82" i="2"/>
  <c r="G699" i="2"/>
  <c r="G683" i="2"/>
  <c r="G667" i="2"/>
  <c r="G651" i="2"/>
  <c r="G635" i="2"/>
  <c r="G619" i="2"/>
  <c r="G603" i="2"/>
  <c r="G587" i="2"/>
  <c r="G571" i="2"/>
  <c r="G555" i="2"/>
  <c r="G539" i="2"/>
  <c r="G523" i="2"/>
  <c r="G507" i="2"/>
  <c r="G491" i="2"/>
  <c r="G475" i="2"/>
  <c r="G459" i="2"/>
  <c r="G443" i="2"/>
  <c r="G427" i="2"/>
  <c r="G411" i="2"/>
  <c r="G395" i="2"/>
  <c r="G379" i="2"/>
  <c r="G363" i="2"/>
  <c r="G347" i="2"/>
  <c r="G331" i="2"/>
  <c r="G315" i="2"/>
  <c r="G299" i="2"/>
  <c r="G283" i="2"/>
  <c r="G267" i="2"/>
  <c r="G251" i="2"/>
  <c r="G235" i="2"/>
  <c r="G219" i="2"/>
  <c r="G203" i="2"/>
  <c r="G187" i="2"/>
  <c r="G171" i="2"/>
  <c r="G155" i="2"/>
  <c r="G139" i="2"/>
  <c r="G123" i="2"/>
  <c r="G107" i="2"/>
  <c r="G91" i="2"/>
  <c r="G75" i="2"/>
  <c r="G59" i="2"/>
  <c r="G43" i="2"/>
  <c r="G27" i="2"/>
  <c r="G11" i="2"/>
  <c r="G547" i="2"/>
  <c r="G419" i="2"/>
  <c r="G66" i="2"/>
  <c r="G698" i="2"/>
  <c r="G682" i="2"/>
  <c r="G666" i="2"/>
  <c r="G650" i="2"/>
  <c r="G634" i="2"/>
  <c r="G618" i="2"/>
  <c r="G602" i="2"/>
  <c r="G586" i="2"/>
  <c r="G570" i="2"/>
  <c r="G554" i="2"/>
  <c r="G538" i="2"/>
  <c r="G522" i="2"/>
  <c r="G506" i="2"/>
  <c r="G490" i="2"/>
  <c r="G474" i="2"/>
  <c r="G458" i="2"/>
  <c r="G442" i="2"/>
  <c r="G426" i="2"/>
  <c r="G410" i="2"/>
  <c r="G394" i="2"/>
  <c r="G378" i="2"/>
  <c r="G362" i="2"/>
  <c r="G346" i="2"/>
  <c r="G330" i="2"/>
  <c r="G314" i="2"/>
  <c r="G298" i="2"/>
  <c r="G282" i="2"/>
  <c r="G266" i="2"/>
  <c r="G250" i="2"/>
  <c r="G234" i="2"/>
  <c r="G218" i="2"/>
  <c r="G202" i="2"/>
  <c r="G186" i="2"/>
  <c r="G170" i="2"/>
  <c r="G154" i="2"/>
  <c r="G138" i="2"/>
  <c r="G122" i="2"/>
  <c r="G106" i="2"/>
  <c r="G90" i="2"/>
  <c r="G74" i="2"/>
  <c r="G58" i="2"/>
  <c r="G42" i="2"/>
  <c r="G26" i="2"/>
  <c r="G10" i="2"/>
  <c r="G611" i="2"/>
  <c r="G435" i="2"/>
  <c r="G323" i="2"/>
  <c r="G195" i="2"/>
  <c r="G3" i="2"/>
  <c r="G578" i="2"/>
  <c r="G466" i="2"/>
  <c r="G370" i="2"/>
  <c r="G226" i="2"/>
  <c r="G114" i="2"/>
  <c r="G697" i="2"/>
  <c r="G681" i="2"/>
  <c r="G665" i="2"/>
  <c r="G649" i="2"/>
  <c r="G633" i="2"/>
  <c r="G617" i="2"/>
  <c r="G601" i="2"/>
  <c r="G585" i="2"/>
  <c r="G569" i="2"/>
  <c r="G553" i="2"/>
  <c r="G537" i="2"/>
  <c r="G521" i="2"/>
  <c r="G505" i="2"/>
  <c r="G489" i="2"/>
  <c r="G473" i="2"/>
  <c r="G457" i="2"/>
  <c r="G441" i="2"/>
  <c r="G425" i="2"/>
  <c r="G409" i="2"/>
  <c r="G393" i="2"/>
  <c r="G377" i="2"/>
  <c r="G361" i="2"/>
  <c r="G345" i="2"/>
  <c r="G329" i="2"/>
  <c r="G313" i="2"/>
  <c r="G297" i="2"/>
  <c r="G281" i="2"/>
  <c r="G265" i="2"/>
  <c r="G249" i="2"/>
  <c r="G233" i="2"/>
  <c r="G217" i="2"/>
  <c r="G201" i="2"/>
  <c r="G185" i="2"/>
  <c r="G169" i="2"/>
  <c r="G153" i="2"/>
  <c r="G137" i="2"/>
  <c r="G121" i="2"/>
  <c r="G105" i="2"/>
  <c r="G89" i="2"/>
  <c r="G73" i="2"/>
  <c r="G57" i="2"/>
  <c r="G41" i="2"/>
  <c r="G25" i="2"/>
  <c r="G9" i="2"/>
  <c r="G627" i="2"/>
  <c r="G467" i="2"/>
  <c r="G275" i="2"/>
  <c r="G115" i="2"/>
  <c r="G610" i="2"/>
  <c r="G482" i="2"/>
  <c r="G338" i="2"/>
  <c r="G50" i="2"/>
  <c r="G696" i="2"/>
  <c r="G680" i="2"/>
  <c r="G664" i="2"/>
  <c r="G648" i="2"/>
  <c r="G632" i="2"/>
  <c r="G616" i="2"/>
  <c r="G600" i="2"/>
  <c r="G584" i="2"/>
  <c r="G568" i="2"/>
  <c r="G552" i="2"/>
  <c r="G536" i="2"/>
  <c r="G520" i="2"/>
  <c r="G504" i="2"/>
  <c r="G488" i="2"/>
  <c r="G472" i="2"/>
  <c r="G456" i="2"/>
  <c r="G440" i="2"/>
  <c r="G424" i="2"/>
  <c r="G408" i="2"/>
  <c r="G392" i="2"/>
  <c r="G376" i="2"/>
  <c r="G360" i="2"/>
  <c r="G344" i="2"/>
  <c r="G328" i="2"/>
  <c r="G312" i="2"/>
  <c r="G296" i="2"/>
  <c r="G280" i="2"/>
  <c r="G264" i="2"/>
  <c r="G248" i="2"/>
  <c r="G232" i="2"/>
  <c r="G216" i="2"/>
  <c r="G200" i="2"/>
  <c r="G184" i="2"/>
  <c r="G168" i="2"/>
  <c r="G152" i="2"/>
  <c r="G136" i="2"/>
  <c r="G120" i="2"/>
  <c r="G104" i="2"/>
  <c r="G88" i="2"/>
  <c r="G72" i="2"/>
  <c r="G56" i="2"/>
  <c r="G40" i="2"/>
  <c r="G24" i="2"/>
  <c r="G8" i="2"/>
  <c r="G691" i="2"/>
  <c r="G499" i="2"/>
  <c r="G243" i="2"/>
  <c r="G242" i="2"/>
  <c r="G98" i="2"/>
  <c r="G695" i="2"/>
  <c r="G679" i="2"/>
  <c r="G663" i="2"/>
  <c r="G647" i="2"/>
  <c r="G631" i="2"/>
  <c r="G615" i="2"/>
  <c r="G599" i="2"/>
  <c r="G583" i="2"/>
  <c r="G567" i="2"/>
  <c r="G551" i="2"/>
  <c r="G535" i="2"/>
  <c r="G519" i="2"/>
  <c r="G503" i="2"/>
  <c r="G487" i="2"/>
  <c r="G471" i="2"/>
  <c r="G455" i="2"/>
  <c r="G439" i="2"/>
  <c r="G423" i="2"/>
  <c r="G407" i="2"/>
  <c r="G391" i="2"/>
  <c r="G375" i="2"/>
  <c r="G359" i="2"/>
  <c r="G343" i="2"/>
  <c r="G327" i="2"/>
  <c r="G311" i="2"/>
  <c r="G295" i="2"/>
  <c r="G279" i="2"/>
  <c r="G263" i="2"/>
  <c r="G247" i="2"/>
  <c r="G231" i="2"/>
  <c r="G215" i="2"/>
  <c r="G199" i="2"/>
  <c r="G183" i="2"/>
  <c r="G167" i="2"/>
  <c r="G151" i="2"/>
  <c r="G135" i="2"/>
  <c r="G119" i="2"/>
  <c r="G103" i="2"/>
  <c r="G87" i="2"/>
  <c r="G71" i="2"/>
  <c r="G55" i="2"/>
  <c r="G39" i="2"/>
  <c r="G23" i="2"/>
  <c r="G7" i="2"/>
  <c r="G675" i="2"/>
  <c r="G451" i="2"/>
  <c r="G291" i="2"/>
  <c r="G163" i="2"/>
  <c r="G83" i="2"/>
  <c r="G690" i="2"/>
  <c r="G546" i="2"/>
  <c r="G402" i="2"/>
  <c r="G306" i="2"/>
  <c r="G194" i="2"/>
  <c r="G146" i="2"/>
  <c r="G694" i="2"/>
  <c r="G678" i="2"/>
  <c r="G662" i="2"/>
  <c r="G646" i="2"/>
  <c r="G630" i="2"/>
  <c r="G614" i="2"/>
  <c r="G598" i="2"/>
  <c r="G582" i="2"/>
  <c r="G566" i="2"/>
  <c r="G550" i="2"/>
  <c r="G534" i="2"/>
  <c r="G518" i="2"/>
  <c r="G502" i="2"/>
  <c r="G486" i="2"/>
  <c r="G470" i="2"/>
  <c r="G454" i="2"/>
  <c r="G438" i="2"/>
  <c r="G422" i="2"/>
  <c r="G406" i="2"/>
  <c r="G390" i="2"/>
  <c r="G374" i="2"/>
  <c r="G358" i="2"/>
  <c r="G342" i="2"/>
  <c r="G326" i="2"/>
  <c r="G310" i="2"/>
  <c r="G294" i="2"/>
  <c r="G278" i="2"/>
  <c r="G262" i="2"/>
  <c r="G246" i="2"/>
  <c r="G230" i="2"/>
  <c r="G214" i="2"/>
  <c r="G198" i="2"/>
  <c r="G182" i="2"/>
  <c r="G166" i="2"/>
  <c r="G150" i="2"/>
  <c r="G134" i="2"/>
  <c r="G118" i="2"/>
  <c r="G102" i="2"/>
  <c r="G86" i="2"/>
  <c r="G70" i="2"/>
  <c r="G54" i="2"/>
  <c r="G38" i="2"/>
  <c r="G22" i="2"/>
  <c r="G6" i="2"/>
  <c r="G563" i="2"/>
  <c r="G339" i="2"/>
  <c r="G99" i="2"/>
  <c r="G658" i="2"/>
  <c r="G562" i="2"/>
  <c r="G434" i="2"/>
  <c r="G258" i="2"/>
  <c r="G130" i="2"/>
  <c r="G693" i="2"/>
  <c r="G677" i="2"/>
  <c r="G661" i="2"/>
  <c r="G645" i="2"/>
  <c r="G629" i="2"/>
  <c r="G613" i="2"/>
  <c r="G597" i="2"/>
  <c r="G581" i="2"/>
  <c r="G565" i="2"/>
  <c r="G549" i="2"/>
  <c r="G533" i="2"/>
  <c r="G517" i="2"/>
  <c r="G501" i="2"/>
  <c r="G485" i="2"/>
  <c r="G469" i="2"/>
  <c r="G453" i="2"/>
  <c r="G437" i="2"/>
  <c r="G421" i="2"/>
  <c r="G405" i="2"/>
  <c r="G389" i="2"/>
  <c r="G373" i="2"/>
  <c r="G357" i="2"/>
  <c r="G341" i="2"/>
  <c r="G325" i="2"/>
  <c r="G309" i="2"/>
  <c r="G293" i="2"/>
  <c r="G277" i="2"/>
  <c r="G261" i="2"/>
  <c r="G245" i="2"/>
  <c r="G229" i="2"/>
  <c r="G213" i="2"/>
  <c r="G197" i="2"/>
  <c r="G181" i="2"/>
  <c r="G165" i="2"/>
  <c r="G149" i="2"/>
  <c r="G133" i="2"/>
  <c r="G117" i="2"/>
  <c r="G101" i="2"/>
  <c r="G85" i="2"/>
  <c r="G69" i="2"/>
  <c r="G53" i="2"/>
  <c r="G37" i="2"/>
  <c r="G21" i="2"/>
  <c r="G5" i="2"/>
  <c r="G579" i="2"/>
  <c r="G387" i="2"/>
  <c r="G211" i="2"/>
  <c r="G35" i="2"/>
  <c r="G594" i="2"/>
  <c r="G498" i="2"/>
  <c r="G418" i="2"/>
  <c r="G274" i="2"/>
  <c r="G178" i="2"/>
  <c r="G162" i="2"/>
  <c r="G692" i="2"/>
  <c r="G676" i="2"/>
  <c r="G660" i="2"/>
  <c r="G644" i="2"/>
  <c r="G628" i="2"/>
  <c r="G612" i="2"/>
  <c r="G596" i="2"/>
  <c r="G580" i="2"/>
  <c r="G564" i="2"/>
  <c r="G548" i="2"/>
  <c r="G532" i="2"/>
  <c r="G516" i="2"/>
  <c r="G500" i="2"/>
  <c r="G484" i="2"/>
  <c r="G468" i="2"/>
  <c r="G452" i="2"/>
  <c r="G436" i="2"/>
  <c r="G420" i="2"/>
  <c r="G404" i="2"/>
  <c r="G388" i="2"/>
  <c r="G372" i="2"/>
  <c r="G356" i="2"/>
  <c r="G340" i="2"/>
  <c r="G324" i="2"/>
  <c r="G308" i="2"/>
  <c r="G292" i="2"/>
  <c r="G276" i="2"/>
  <c r="G260" i="2"/>
  <c r="G244" i="2"/>
  <c r="G228" i="2"/>
  <c r="G212" i="2"/>
  <c r="G196" i="2"/>
  <c r="G180" i="2"/>
  <c r="G164" i="2"/>
  <c r="G148" i="2"/>
  <c r="G132" i="2"/>
  <c r="G116" i="2"/>
  <c r="G100" i="2"/>
  <c r="G84" i="2"/>
  <c r="G68" i="2"/>
  <c r="G52" i="2"/>
  <c r="G36" i="2"/>
  <c r="G20" i="2"/>
  <c r="G4" i="2"/>
  <c r="K691" i="2"/>
  <c r="N691" i="2" s="1"/>
  <c r="M691" i="2" s="1"/>
  <c r="K675" i="2"/>
  <c r="N675" i="2" s="1"/>
  <c r="K659" i="2"/>
  <c r="N659" i="2" s="1"/>
  <c r="M659" i="2" s="1"/>
  <c r="K643" i="2"/>
  <c r="N643" i="2" s="1"/>
  <c r="K627" i="2"/>
  <c r="N627" i="2" s="1"/>
  <c r="K611" i="2"/>
  <c r="N611" i="2" s="1"/>
  <c r="M611" i="2" s="1"/>
  <c r="K595" i="2"/>
  <c r="N595" i="2" s="1"/>
  <c r="M595" i="2" s="1"/>
  <c r="K579" i="2"/>
  <c r="N579" i="2" s="1"/>
  <c r="M579" i="2" s="1"/>
  <c r="K563" i="2"/>
  <c r="N563" i="2" s="1"/>
  <c r="M563" i="2" s="1"/>
  <c r="K547" i="2"/>
  <c r="N547" i="2" s="1"/>
  <c r="K531" i="2"/>
  <c r="N531" i="2" s="1"/>
  <c r="M531" i="2" s="1"/>
  <c r="K515" i="2"/>
  <c r="N515" i="2" s="1"/>
  <c r="K499" i="2"/>
  <c r="N499" i="2" s="1"/>
  <c r="M499" i="2" s="1"/>
  <c r="K483" i="2"/>
  <c r="N483" i="2" s="1"/>
  <c r="M483" i="2" s="1"/>
  <c r="K467" i="2"/>
  <c r="N467" i="2" s="1"/>
  <c r="M467" i="2" s="1"/>
  <c r="K451" i="2"/>
  <c r="N451" i="2" s="1"/>
  <c r="K435" i="2"/>
  <c r="N435" i="2" s="1"/>
  <c r="K419" i="2"/>
  <c r="N419" i="2" s="1"/>
  <c r="K403" i="2"/>
  <c r="N403" i="2" s="1"/>
  <c r="K387" i="2"/>
  <c r="N387" i="2" s="1"/>
  <c r="M387" i="2" s="1"/>
  <c r="K371" i="2"/>
  <c r="N371" i="2" s="1"/>
  <c r="K355" i="2"/>
  <c r="N355" i="2" s="1"/>
  <c r="K339" i="2"/>
  <c r="N339" i="2" s="1"/>
  <c r="M339" i="2" s="1"/>
  <c r="K323" i="2"/>
  <c r="N323" i="2" s="1"/>
  <c r="K307" i="2"/>
  <c r="N307" i="2" s="1"/>
  <c r="K291" i="2"/>
  <c r="N291" i="2" s="1"/>
  <c r="M291" i="2" s="1"/>
  <c r="K275" i="2"/>
  <c r="N275" i="2" s="1"/>
  <c r="K259" i="2"/>
  <c r="N259" i="2" s="1"/>
  <c r="M259" i="2" s="1"/>
  <c r="K243" i="2"/>
  <c r="N243" i="2" s="1"/>
  <c r="M243" i="2" s="1"/>
  <c r="K227" i="2"/>
  <c r="N227" i="2" s="1"/>
  <c r="K211" i="2"/>
  <c r="N211" i="2" s="1"/>
  <c r="K195" i="2"/>
  <c r="N195" i="2" s="1"/>
  <c r="K179" i="2"/>
  <c r="N179" i="2" s="1"/>
  <c r="M179" i="2" s="1"/>
  <c r="K163" i="2"/>
  <c r="N163" i="2" s="1"/>
  <c r="M163" i="2" s="1"/>
  <c r="K147" i="2"/>
  <c r="N147" i="2" s="1"/>
  <c r="M147" i="2" s="1"/>
  <c r="K131" i="2"/>
  <c r="N131" i="2" s="1"/>
  <c r="M131" i="2" s="1"/>
  <c r="K115" i="2"/>
  <c r="N115" i="2" s="1"/>
  <c r="M115" i="2" s="1"/>
  <c r="K99" i="2"/>
  <c r="N99" i="2" s="1"/>
  <c r="K83" i="2"/>
  <c r="N83" i="2" s="1"/>
  <c r="K67" i="2"/>
  <c r="N67" i="2" s="1"/>
  <c r="M67" i="2" s="1"/>
  <c r="K51" i="2"/>
  <c r="N51" i="2" s="1"/>
  <c r="M51" i="2" s="1"/>
  <c r="K35" i="2"/>
  <c r="N35" i="2" s="1"/>
  <c r="M35" i="2" s="1"/>
  <c r="K19" i="2"/>
  <c r="N19" i="2" s="1"/>
  <c r="K690" i="2"/>
  <c r="N690" i="2" s="1"/>
  <c r="K674" i="2"/>
  <c r="N674" i="2" s="1"/>
  <c r="K658" i="2"/>
  <c r="N658" i="2" s="1"/>
  <c r="K642" i="2"/>
  <c r="N642" i="2" s="1"/>
  <c r="M642" i="2" s="1"/>
  <c r="K626" i="2"/>
  <c r="N626" i="2" s="1"/>
  <c r="K610" i="2"/>
  <c r="N610" i="2" s="1"/>
  <c r="M610" i="2" s="1"/>
  <c r="K594" i="2"/>
  <c r="N594" i="2" s="1"/>
  <c r="M594" i="2" s="1"/>
  <c r="K578" i="2"/>
  <c r="N578" i="2" s="1"/>
  <c r="K562" i="2"/>
  <c r="N562" i="2" s="1"/>
  <c r="K546" i="2"/>
  <c r="N546" i="2" s="1"/>
  <c r="M546" i="2" s="1"/>
  <c r="K530" i="2"/>
  <c r="N530" i="2" s="1"/>
  <c r="K514" i="2"/>
  <c r="N514" i="2" s="1"/>
  <c r="M514" i="2" s="1"/>
  <c r="K498" i="2"/>
  <c r="N498" i="2" s="1"/>
  <c r="M498" i="2" s="1"/>
  <c r="K482" i="2"/>
  <c r="N482" i="2" s="1"/>
  <c r="M482" i="2" s="1"/>
  <c r="K466" i="2"/>
  <c r="N466" i="2" s="1"/>
  <c r="M466" i="2" s="1"/>
  <c r="K450" i="2"/>
  <c r="N450" i="2" s="1"/>
  <c r="M450" i="2" s="1"/>
  <c r="K434" i="2"/>
  <c r="N434" i="2" s="1"/>
  <c r="M434" i="2" s="1"/>
  <c r="K418" i="2"/>
  <c r="N418" i="2" s="1"/>
  <c r="K402" i="2"/>
  <c r="N402" i="2" s="1"/>
  <c r="M402" i="2" s="1"/>
  <c r="K386" i="2"/>
  <c r="N386" i="2" s="1"/>
  <c r="K370" i="2"/>
  <c r="N370" i="2" s="1"/>
  <c r="K354" i="2"/>
  <c r="N354" i="2" s="1"/>
  <c r="K338" i="2"/>
  <c r="N338" i="2" s="1"/>
  <c r="K322" i="2"/>
  <c r="N322" i="2" s="1"/>
  <c r="M322" i="2" s="1"/>
  <c r="K306" i="2"/>
  <c r="N306" i="2" s="1"/>
  <c r="K290" i="2"/>
  <c r="N290" i="2" s="1"/>
  <c r="K274" i="2"/>
  <c r="N274" i="2" s="1"/>
  <c r="M274" i="2" s="1"/>
  <c r="K258" i="2"/>
  <c r="N258" i="2" s="1"/>
  <c r="M258" i="2" s="1"/>
  <c r="K242" i="2"/>
  <c r="N242" i="2" s="1"/>
  <c r="M242" i="2" s="1"/>
  <c r="K226" i="2"/>
  <c r="N226" i="2" s="1"/>
  <c r="K210" i="2"/>
  <c r="N210" i="2" s="1"/>
  <c r="K194" i="2"/>
  <c r="N194" i="2" s="1"/>
  <c r="K178" i="2"/>
  <c r="N178" i="2" s="1"/>
  <c r="K162" i="2"/>
  <c r="N162" i="2" s="1"/>
  <c r="M162" i="2" s="1"/>
  <c r="K146" i="2"/>
  <c r="N146" i="2" s="1"/>
  <c r="M146" i="2" s="1"/>
  <c r="K130" i="2"/>
  <c r="N130" i="2" s="1"/>
  <c r="M130" i="2" s="1"/>
  <c r="K114" i="2"/>
  <c r="N114" i="2" s="1"/>
  <c r="M114" i="2" s="1"/>
  <c r="K98" i="2"/>
  <c r="N98" i="2" s="1"/>
  <c r="M98" i="2" s="1"/>
  <c r="K82" i="2"/>
  <c r="N82" i="2" s="1"/>
  <c r="M82" i="2" s="1"/>
  <c r="K66" i="2"/>
  <c r="N66" i="2" s="1"/>
  <c r="M66" i="2" s="1"/>
  <c r="K50" i="2"/>
  <c r="N50" i="2" s="1"/>
  <c r="K34" i="2"/>
  <c r="N34" i="2" s="1"/>
  <c r="K18" i="2"/>
  <c r="N18" i="2" s="1"/>
  <c r="K581" i="2"/>
  <c r="N581" i="2" s="1"/>
  <c r="K485" i="2"/>
  <c r="N485" i="2" s="1"/>
  <c r="M485" i="2" s="1"/>
  <c r="K405" i="2"/>
  <c r="N405" i="2" s="1"/>
  <c r="M405" i="2" s="1"/>
  <c r="K341" i="2"/>
  <c r="N341" i="2" s="1"/>
  <c r="K277" i="2"/>
  <c r="N277" i="2" s="1"/>
  <c r="M277" i="2" s="1"/>
  <c r="K213" i="2"/>
  <c r="N213" i="2" s="1"/>
  <c r="K149" i="2"/>
  <c r="N149" i="2" s="1"/>
  <c r="M149" i="2" s="1"/>
  <c r="K101" i="2"/>
  <c r="N101" i="2" s="1"/>
  <c r="M101" i="2" s="1"/>
  <c r="K37" i="2"/>
  <c r="N37" i="2" s="1"/>
  <c r="M37" i="2" s="1"/>
  <c r="K644" i="2"/>
  <c r="N644" i="2" s="1"/>
  <c r="M644" i="2" s="1"/>
  <c r="K564" i="2"/>
  <c r="N564" i="2" s="1"/>
  <c r="M564" i="2" s="1"/>
  <c r="K484" i="2"/>
  <c r="N484" i="2" s="1"/>
  <c r="M484" i="2" s="1"/>
  <c r="K388" i="2"/>
  <c r="N388" i="2" s="1"/>
  <c r="M388" i="2" s="1"/>
  <c r="K180" i="2"/>
  <c r="N180" i="2" s="1"/>
  <c r="K673" i="2"/>
  <c r="N673" i="2" s="1"/>
  <c r="M673" i="2" s="1"/>
  <c r="K657" i="2"/>
  <c r="N657" i="2" s="1"/>
  <c r="K641" i="2"/>
  <c r="N641" i="2" s="1"/>
  <c r="K625" i="2"/>
  <c r="N625" i="2" s="1"/>
  <c r="K609" i="2"/>
  <c r="N609" i="2" s="1"/>
  <c r="M609" i="2" s="1"/>
  <c r="K593" i="2"/>
  <c r="N593" i="2" s="1"/>
  <c r="K577" i="2"/>
  <c r="N577" i="2" s="1"/>
  <c r="M577" i="2" s="1"/>
  <c r="K561" i="2"/>
  <c r="N561" i="2" s="1"/>
  <c r="M561" i="2" s="1"/>
  <c r="K545" i="2"/>
  <c r="N545" i="2" s="1"/>
  <c r="M545" i="2" s="1"/>
  <c r="K529" i="2"/>
  <c r="N529" i="2" s="1"/>
  <c r="K513" i="2"/>
  <c r="N513" i="2" s="1"/>
  <c r="M513" i="2" s="1"/>
  <c r="K497" i="2"/>
  <c r="N497" i="2" s="1"/>
  <c r="M497" i="2" s="1"/>
  <c r="K481" i="2"/>
  <c r="N481" i="2" s="1"/>
  <c r="K465" i="2"/>
  <c r="N465" i="2" s="1"/>
  <c r="K449" i="2"/>
  <c r="N449" i="2" s="1"/>
  <c r="M449" i="2" s="1"/>
  <c r="K433" i="2"/>
  <c r="N433" i="2" s="1"/>
  <c r="M433" i="2" s="1"/>
  <c r="K417" i="2"/>
  <c r="N417" i="2" s="1"/>
  <c r="M417" i="2" s="1"/>
  <c r="K401" i="2"/>
  <c r="N401" i="2" s="1"/>
  <c r="K385" i="2"/>
  <c r="N385" i="2" s="1"/>
  <c r="M385" i="2" s="1"/>
  <c r="K369" i="2"/>
  <c r="N369" i="2" s="1"/>
  <c r="M369" i="2" s="1"/>
  <c r="K353" i="2"/>
  <c r="N353" i="2" s="1"/>
  <c r="M353" i="2" s="1"/>
  <c r="K337" i="2"/>
  <c r="N337" i="2" s="1"/>
  <c r="K321" i="2"/>
  <c r="N321" i="2" s="1"/>
  <c r="K305" i="2"/>
  <c r="N305" i="2" s="1"/>
  <c r="K289" i="2"/>
  <c r="N289" i="2" s="1"/>
  <c r="K273" i="2"/>
  <c r="N273" i="2" s="1"/>
  <c r="M273" i="2" s="1"/>
  <c r="K257" i="2"/>
  <c r="N257" i="2" s="1"/>
  <c r="M257" i="2" s="1"/>
  <c r="K241" i="2"/>
  <c r="N241" i="2" s="1"/>
  <c r="M241" i="2" s="1"/>
  <c r="K225" i="2"/>
  <c r="N225" i="2" s="1"/>
  <c r="K209" i="2"/>
  <c r="N209" i="2" s="1"/>
  <c r="M209" i="2" s="1"/>
  <c r="K193" i="2"/>
  <c r="N193" i="2" s="1"/>
  <c r="K177" i="2"/>
  <c r="N177" i="2" s="1"/>
  <c r="M177" i="2" s="1"/>
  <c r="K161" i="2"/>
  <c r="N161" i="2" s="1"/>
  <c r="M161" i="2" s="1"/>
  <c r="K145" i="2"/>
  <c r="N145" i="2" s="1"/>
  <c r="M145" i="2" s="1"/>
  <c r="K129" i="2"/>
  <c r="N129" i="2" s="1"/>
  <c r="K113" i="2"/>
  <c r="N113" i="2" s="1"/>
  <c r="M113" i="2" s="1"/>
  <c r="K97" i="2"/>
  <c r="N97" i="2" s="1"/>
  <c r="K81" i="2"/>
  <c r="N81" i="2" s="1"/>
  <c r="M81" i="2" s="1"/>
  <c r="K65" i="2"/>
  <c r="N65" i="2" s="1"/>
  <c r="M65" i="2" s="1"/>
  <c r="K49" i="2"/>
  <c r="N49" i="2" s="1"/>
  <c r="M49" i="2" s="1"/>
  <c r="K33" i="2"/>
  <c r="N33" i="2" s="1"/>
  <c r="K17" i="2"/>
  <c r="N17" i="2" s="1"/>
  <c r="M17" i="2" s="1"/>
  <c r="K628" i="2"/>
  <c r="N628" i="2" s="1"/>
  <c r="M628" i="2" s="1"/>
  <c r="K580" i="2"/>
  <c r="N580" i="2" s="1"/>
  <c r="K500" i="2"/>
  <c r="N500" i="2" s="1"/>
  <c r="K420" i="2"/>
  <c r="N420" i="2" s="1"/>
  <c r="K340" i="2"/>
  <c r="N340" i="2" s="1"/>
  <c r="K276" i="2"/>
  <c r="N276" i="2" s="1"/>
  <c r="M276" i="2" s="1"/>
  <c r="K228" i="2"/>
  <c r="N228" i="2" s="1"/>
  <c r="M228" i="2" s="1"/>
  <c r="K148" i="2"/>
  <c r="N148" i="2" s="1"/>
  <c r="K100" i="2"/>
  <c r="N100" i="2" s="1"/>
  <c r="M100" i="2" s="1"/>
  <c r="K52" i="2"/>
  <c r="N52" i="2" s="1"/>
  <c r="M52" i="2" s="1"/>
  <c r="K689" i="2"/>
  <c r="N689" i="2" s="1"/>
  <c r="K5" i="2"/>
  <c r="N5" i="2" s="1"/>
  <c r="M5" i="2" s="1"/>
  <c r="K688" i="2"/>
  <c r="N688" i="2" s="1"/>
  <c r="M688" i="2" s="1"/>
  <c r="K672" i="2"/>
  <c r="N672" i="2" s="1"/>
  <c r="K656" i="2"/>
  <c r="N656" i="2" s="1"/>
  <c r="M656" i="2" s="1"/>
  <c r="K640" i="2"/>
  <c r="N640" i="2" s="1"/>
  <c r="M640" i="2" s="1"/>
  <c r="K624" i="2"/>
  <c r="N624" i="2" s="1"/>
  <c r="K608" i="2"/>
  <c r="N608" i="2" s="1"/>
  <c r="K592" i="2"/>
  <c r="N592" i="2" s="1"/>
  <c r="M592" i="2" s="1"/>
  <c r="K576" i="2"/>
  <c r="N576" i="2" s="1"/>
  <c r="M576" i="2" s="1"/>
  <c r="K560" i="2"/>
  <c r="N560" i="2" s="1"/>
  <c r="K544" i="2"/>
  <c r="N544" i="2" s="1"/>
  <c r="M544" i="2" s="1"/>
  <c r="K528" i="2"/>
  <c r="N528" i="2" s="1"/>
  <c r="M528" i="2" s="1"/>
  <c r="K512" i="2"/>
  <c r="N512" i="2" s="1"/>
  <c r="K496" i="2"/>
  <c r="N496" i="2" s="1"/>
  <c r="K480" i="2"/>
  <c r="N480" i="2" s="1"/>
  <c r="K464" i="2"/>
  <c r="N464" i="2" s="1"/>
  <c r="K448" i="2"/>
  <c r="N448" i="2" s="1"/>
  <c r="M448" i="2" s="1"/>
  <c r="K432" i="2"/>
  <c r="N432" i="2" s="1"/>
  <c r="K416" i="2"/>
  <c r="N416" i="2" s="1"/>
  <c r="M416" i="2" s="1"/>
  <c r="K400" i="2"/>
  <c r="N400" i="2" s="1"/>
  <c r="K384" i="2"/>
  <c r="N384" i="2" s="1"/>
  <c r="M384" i="2" s="1"/>
  <c r="K368" i="2"/>
  <c r="N368" i="2" s="1"/>
  <c r="M368" i="2" s="1"/>
  <c r="K352" i="2"/>
  <c r="N352" i="2" s="1"/>
  <c r="K336" i="2"/>
  <c r="N336" i="2" s="1"/>
  <c r="M336" i="2" s="1"/>
  <c r="K320" i="2"/>
  <c r="N320" i="2" s="1"/>
  <c r="M320" i="2" s="1"/>
  <c r="K304" i="2"/>
  <c r="N304" i="2" s="1"/>
  <c r="M304" i="2" s="1"/>
  <c r="K288" i="2"/>
  <c r="N288" i="2" s="1"/>
  <c r="M288" i="2" s="1"/>
  <c r="K272" i="2"/>
  <c r="N272" i="2" s="1"/>
  <c r="K256" i="2"/>
  <c r="N256" i="2" s="1"/>
  <c r="K240" i="2"/>
  <c r="N240" i="2" s="1"/>
  <c r="M240" i="2" s="1"/>
  <c r="K224" i="2"/>
  <c r="N224" i="2" s="1"/>
  <c r="M224" i="2" s="1"/>
  <c r="K208" i="2"/>
  <c r="N208" i="2" s="1"/>
  <c r="K192" i="2"/>
  <c r="N192" i="2" s="1"/>
  <c r="M192" i="2" s="1"/>
  <c r="K176" i="2"/>
  <c r="N176" i="2" s="1"/>
  <c r="M176" i="2" s="1"/>
  <c r="K160" i="2"/>
  <c r="N160" i="2" s="1"/>
  <c r="M160" i="2" s="1"/>
  <c r="K144" i="2"/>
  <c r="N144" i="2" s="1"/>
  <c r="M144" i="2" s="1"/>
  <c r="K128" i="2"/>
  <c r="N128" i="2" s="1"/>
  <c r="M128" i="2" s="1"/>
  <c r="K112" i="2"/>
  <c r="N112" i="2" s="1"/>
  <c r="M112" i="2" s="1"/>
  <c r="K96" i="2"/>
  <c r="N96" i="2" s="1"/>
  <c r="M96" i="2" s="1"/>
  <c r="K80" i="2"/>
  <c r="N80" i="2" s="1"/>
  <c r="M80" i="2" s="1"/>
  <c r="K64" i="2"/>
  <c r="N64" i="2" s="1"/>
  <c r="K48" i="2"/>
  <c r="N48" i="2" s="1"/>
  <c r="K32" i="2"/>
  <c r="N32" i="2" s="1"/>
  <c r="K16" i="2"/>
  <c r="N16" i="2" s="1"/>
  <c r="M16" i="2" s="1"/>
  <c r="K661" i="2"/>
  <c r="N661" i="2" s="1"/>
  <c r="K549" i="2"/>
  <c r="N549" i="2" s="1"/>
  <c r="M549" i="2" s="1"/>
  <c r="K469" i="2"/>
  <c r="N469" i="2" s="1"/>
  <c r="M469" i="2" s="1"/>
  <c r="K421" i="2"/>
  <c r="N421" i="2" s="1"/>
  <c r="M421" i="2" s="1"/>
  <c r="K357" i="2"/>
  <c r="N357" i="2" s="1"/>
  <c r="M357" i="2" s="1"/>
  <c r="K293" i="2"/>
  <c r="N293" i="2" s="1"/>
  <c r="M293" i="2" s="1"/>
  <c r="K229" i="2"/>
  <c r="N229" i="2" s="1"/>
  <c r="M229" i="2" s="1"/>
  <c r="K165" i="2"/>
  <c r="N165" i="2" s="1"/>
  <c r="M165" i="2" s="1"/>
  <c r="K53" i="2"/>
  <c r="N53" i="2" s="1"/>
  <c r="K676" i="2"/>
  <c r="N676" i="2" s="1"/>
  <c r="M676" i="2" s="1"/>
  <c r="K596" i="2"/>
  <c r="N596" i="2" s="1"/>
  <c r="M596" i="2" s="1"/>
  <c r="K516" i="2"/>
  <c r="N516" i="2" s="1"/>
  <c r="M516" i="2" s="1"/>
  <c r="K436" i="2"/>
  <c r="N436" i="2" s="1"/>
  <c r="M436" i="2" s="1"/>
  <c r="K356" i="2"/>
  <c r="N356" i="2" s="1"/>
  <c r="M356" i="2" s="1"/>
  <c r="K292" i="2"/>
  <c r="N292" i="2" s="1"/>
  <c r="K212" i="2"/>
  <c r="N212" i="2" s="1"/>
  <c r="K132" i="2"/>
  <c r="N132" i="2" s="1"/>
  <c r="K36" i="2"/>
  <c r="N36" i="2" s="1"/>
  <c r="M36" i="2" s="1"/>
  <c r="K2" i="2"/>
  <c r="N2" i="2" s="1"/>
  <c r="K4" i="2"/>
  <c r="N4" i="2" s="1"/>
  <c r="M4" i="2" s="1"/>
  <c r="K687" i="2"/>
  <c r="N687" i="2" s="1"/>
  <c r="K671" i="2"/>
  <c r="N671" i="2" s="1"/>
  <c r="M671" i="2" s="1"/>
  <c r="K655" i="2"/>
  <c r="N655" i="2" s="1"/>
  <c r="M655" i="2" s="1"/>
  <c r="K639" i="2"/>
  <c r="N639" i="2" s="1"/>
  <c r="K623" i="2"/>
  <c r="N623" i="2" s="1"/>
  <c r="M623" i="2" s="1"/>
  <c r="K607" i="2"/>
  <c r="N607" i="2" s="1"/>
  <c r="K591" i="2"/>
  <c r="N591" i="2" s="1"/>
  <c r="M591" i="2" s="1"/>
  <c r="K575" i="2"/>
  <c r="N575" i="2" s="1"/>
  <c r="M575" i="2" s="1"/>
  <c r="K559" i="2"/>
  <c r="N559" i="2" s="1"/>
  <c r="K543" i="2"/>
  <c r="N543" i="2" s="1"/>
  <c r="K527" i="2"/>
  <c r="N527" i="2" s="1"/>
  <c r="M527" i="2" s="1"/>
  <c r="K511" i="2"/>
  <c r="N511" i="2" s="1"/>
  <c r="M511" i="2" s="1"/>
  <c r="K495" i="2"/>
  <c r="N495" i="2" s="1"/>
  <c r="K479" i="2"/>
  <c r="N479" i="2" s="1"/>
  <c r="K463" i="2"/>
  <c r="N463" i="2" s="1"/>
  <c r="K447" i="2"/>
  <c r="N447" i="2" s="1"/>
  <c r="M447" i="2" s="1"/>
  <c r="K431" i="2"/>
  <c r="N431" i="2" s="1"/>
  <c r="K415" i="2"/>
  <c r="N415" i="2" s="1"/>
  <c r="M415" i="2" s="1"/>
  <c r="K399" i="2"/>
  <c r="N399" i="2" s="1"/>
  <c r="K383" i="2"/>
  <c r="N383" i="2" s="1"/>
  <c r="K367" i="2"/>
  <c r="N367" i="2" s="1"/>
  <c r="K351" i="2"/>
  <c r="N351" i="2" s="1"/>
  <c r="K335" i="2"/>
  <c r="N335" i="2" s="1"/>
  <c r="M335" i="2" s="1"/>
  <c r="K319" i="2"/>
  <c r="N319" i="2" s="1"/>
  <c r="K303" i="2"/>
  <c r="N303" i="2" s="1"/>
  <c r="K287" i="2"/>
  <c r="N287" i="2" s="1"/>
  <c r="K271" i="2"/>
  <c r="N271" i="2" s="1"/>
  <c r="K255" i="2"/>
  <c r="N255" i="2" s="1"/>
  <c r="K239" i="2"/>
  <c r="N239" i="2" s="1"/>
  <c r="K223" i="2"/>
  <c r="N223" i="2" s="1"/>
  <c r="K207" i="2"/>
  <c r="N207" i="2" s="1"/>
  <c r="K191" i="2"/>
  <c r="N191" i="2" s="1"/>
  <c r="K175" i="2"/>
  <c r="N175" i="2" s="1"/>
  <c r="K159" i="2"/>
  <c r="N159" i="2" s="1"/>
  <c r="M159" i="2" s="1"/>
  <c r="K143" i="2"/>
  <c r="N143" i="2" s="1"/>
  <c r="M143" i="2" s="1"/>
  <c r="K127" i="2"/>
  <c r="N127" i="2" s="1"/>
  <c r="M127" i="2" s="1"/>
  <c r="K111" i="2"/>
  <c r="N111" i="2" s="1"/>
  <c r="M111" i="2" s="1"/>
  <c r="K95" i="2"/>
  <c r="N95" i="2" s="1"/>
  <c r="M95" i="2" s="1"/>
  <c r="K79" i="2"/>
  <c r="N79" i="2" s="1"/>
  <c r="M79" i="2" s="1"/>
  <c r="K63" i="2"/>
  <c r="N63" i="2" s="1"/>
  <c r="M63" i="2" s="1"/>
  <c r="K47" i="2"/>
  <c r="N47" i="2" s="1"/>
  <c r="K31" i="2"/>
  <c r="N31" i="2" s="1"/>
  <c r="M31" i="2" s="1"/>
  <c r="K15" i="2"/>
  <c r="N15" i="2" s="1"/>
  <c r="M15" i="2" s="1"/>
  <c r="K629" i="2"/>
  <c r="N629" i="2" s="1"/>
  <c r="M629" i="2" s="1"/>
  <c r="K533" i="2"/>
  <c r="N533" i="2" s="1"/>
  <c r="K453" i="2"/>
  <c r="N453" i="2" s="1"/>
  <c r="K389" i="2"/>
  <c r="N389" i="2" s="1"/>
  <c r="K325" i="2"/>
  <c r="N325" i="2" s="1"/>
  <c r="K261" i="2"/>
  <c r="N261" i="2" s="1"/>
  <c r="M261" i="2" s="1"/>
  <c r="K197" i="2"/>
  <c r="N197" i="2" s="1"/>
  <c r="M197" i="2" s="1"/>
  <c r="K133" i="2"/>
  <c r="N133" i="2" s="1"/>
  <c r="K85" i="2"/>
  <c r="N85" i="2" s="1"/>
  <c r="M85" i="2" s="1"/>
  <c r="K21" i="2"/>
  <c r="N21" i="2" s="1"/>
  <c r="K660" i="2"/>
  <c r="N660" i="2" s="1"/>
  <c r="K548" i="2"/>
  <c r="N548" i="2" s="1"/>
  <c r="K452" i="2"/>
  <c r="N452" i="2" s="1"/>
  <c r="M452" i="2" s="1"/>
  <c r="K372" i="2"/>
  <c r="N372" i="2" s="1"/>
  <c r="K308" i="2"/>
  <c r="N308" i="2" s="1"/>
  <c r="M308" i="2" s="1"/>
  <c r="K244" i="2"/>
  <c r="N244" i="2" s="1"/>
  <c r="M244" i="2" s="1"/>
  <c r="K164" i="2"/>
  <c r="N164" i="2" s="1"/>
  <c r="K84" i="2"/>
  <c r="N84" i="2" s="1"/>
  <c r="M84" i="2" s="1"/>
  <c r="K20" i="2"/>
  <c r="N20" i="2" s="1"/>
  <c r="K3" i="2"/>
  <c r="N3" i="2" s="1"/>
  <c r="K686" i="2"/>
  <c r="N686" i="2" s="1"/>
  <c r="K670" i="2"/>
  <c r="N670" i="2" s="1"/>
  <c r="K654" i="2"/>
  <c r="N654" i="2" s="1"/>
  <c r="K638" i="2"/>
  <c r="N638" i="2" s="1"/>
  <c r="K622" i="2"/>
  <c r="N622" i="2" s="1"/>
  <c r="M622" i="2" s="1"/>
  <c r="K606" i="2"/>
  <c r="N606" i="2" s="1"/>
  <c r="M606" i="2" s="1"/>
  <c r="K590" i="2"/>
  <c r="N590" i="2" s="1"/>
  <c r="M590" i="2" s="1"/>
  <c r="K574" i="2"/>
  <c r="N574" i="2" s="1"/>
  <c r="M574" i="2" s="1"/>
  <c r="K558" i="2"/>
  <c r="N558" i="2" s="1"/>
  <c r="K542" i="2"/>
  <c r="N542" i="2" s="1"/>
  <c r="M542" i="2" s="1"/>
  <c r="K526" i="2"/>
  <c r="N526" i="2" s="1"/>
  <c r="K510" i="2"/>
  <c r="N510" i="2" s="1"/>
  <c r="K494" i="2"/>
  <c r="N494" i="2" s="1"/>
  <c r="M494" i="2" s="1"/>
  <c r="K478" i="2"/>
  <c r="N478" i="2" s="1"/>
  <c r="K462" i="2"/>
  <c r="N462" i="2" s="1"/>
  <c r="K446" i="2"/>
  <c r="N446" i="2" s="1"/>
  <c r="M446" i="2" s="1"/>
  <c r="K430" i="2"/>
  <c r="N430" i="2" s="1"/>
  <c r="M430" i="2" s="1"/>
  <c r="K414" i="2"/>
  <c r="N414" i="2" s="1"/>
  <c r="K398" i="2"/>
  <c r="N398" i="2" s="1"/>
  <c r="M398" i="2" s="1"/>
  <c r="K382" i="2"/>
  <c r="N382" i="2" s="1"/>
  <c r="M382" i="2" s="1"/>
  <c r="K366" i="2"/>
  <c r="N366" i="2" s="1"/>
  <c r="M366" i="2" s="1"/>
  <c r="K350" i="2"/>
  <c r="N350" i="2" s="1"/>
  <c r="M350" i="2" s="1"/>
  <c r="K334" i="2"/>
  <c r="N334" i="2" s="1"/>
  <c r="M334" i="2" s="1"/>
  <c r="K318" i="2"/>
  <c r="N318" i="2" s="1"/>
  <c r="M318" i="2" s="1"/>
  <c r="K302" i="2"/>
  <c r="N302" i="2" s="1"/>
  <c r="K286" i="2"/>
  <c r="N286" i="2" s="1"/>
  <c r="M286" i="2" s="1"/>
  <c r="K270" i="2"/>
  <c r="N270" i="2" s="1"/>
  <c r="M270" i="2" s="1"/>
  <c r="K254" i="2"/>
  <c r="N254" i="2" s="1"/>
  <c r="K238" i="2"/>
  <c r="N238" i="2" s="1"/>
  <c r="K222" i="2"/>
  <c r="N222" i="2" s="1"/>
  <c r="M222" i="2" s="1"/>
  <c r="K206" i="2"/>
  <c r="N206" i="2" s="1"/>
  <c r="K190" i="2"/>
  <c r="N190" i="2" s="1"/>
  <c r="M190" i="2" s="1"/>
  <c r="K174" i="2"/>
  <c r="N174" i="2" s="1"/>
  <c r="M174" i="2" s="1"/>
  <c r="K158" i="2"/>
  <c r="N158" i="2" s="1"/>
  <c r="M158" i="2" s="1"/>
  <c r="K142" i="2"/>
  <c r="N142" i="2" s="1"/>
  <c r="K126" i="2"/>
  <c r="N126" i="2" s="1"/>
  <c r="K110" i="2"/>
  <c r="N110" i="2" s="1"/>
  <c r="K94" i="2"/>
  <c r="N94" i="2" s="1"/>
  <c r="K78" i="2"/>
  <c r="N78" i="2" s="1"/>
  <c r="M78" i="2" s="1"/>
  <c r="K62" i="2"/>
  <c r="N62" i="2" s="1"/>
  <c r="K46" i="2"/>
  <c r="N46" i="2" s="1"/>
  <c r="M46" i="2" s="1"/>
  <c r="K30" i="2"/>
  <c r="N30" i="2" s="1"/>
  <c r="K14" i="2"/>
  <c r="N14" i="2" s="1"/>
  <c r="M14" i="2" s="1"/>
  <c r="K693" i="2"/>
  <c r="N693" i="2" s="1"/>
  <c r="K597" i="2"/>
  <c r="N597" i="2" s="1"/>
  <c r="K517" i="2"/>
  <c r="N517" i="2" s="1"/>
  <c r="K437" i="2"/>
  <c r="N437" i="2" s="1"/>
  <c r="M437" i="2" s="1"/>
  <c r="K373" i="2"/>
  <c r="N373" i="2" s="1"/>
  <c r="K309" i="2"/>
  <c r="N309" i="2" s="1"/>
  <c r="M309" i="2" s="1"/>
  <c r="K245" i="2"/>
  <c r="N245" i="2" s="1"/>
  <c r="K181" i="2"/>
  <c r="N181" i="2" s="1"/>
  <c r="K117" i="2"/>
  <c r="N117" i="2" s="1"/>
  <c r="M117" i="2" s="1"/>
  <c r="K69" i="2"/>
  <c r="N69" i="2" s="1"/>
  <c r="K692" i="2"/>
  <c r="N692" i="2" s="1"/>
  <c r="M692" i="2" s="1"/>
  <c r="K612" i="2"/>
  <c r="N612" i="2" s="1"/>
  <c r="M612" i="2" s="1"/>
  <c r="K532" i="2"/>
  <c r="N532" i="2" s="1"/>
  <c r="M532" i="2" s="1"/>
  <c r="K468" i="2"/>
  <c r="N468" i="2" s="1"/>
  <c r="K404" i="2"/>
  <c r="N404" i="2" s="1"/>
  <c r="M404" i="2" s="1"/>
  <c r="K324" i="2"/>
  <c r="N324" i="2" s="1"/>
  <c r="M324" i="2" s="1"/>
  <c r="K260" i="2"/>
  <c r="N260" i="2" s="1"/>
  <c r="K196" i="2"/>
  <c r="N196" i="2" s="1"/>
  <c r="M196" i="2" s="1"/>
  <c r="K116" i="2"/>
  <c r="N116" i="2" s="1"/>
  <c r="K68" i="2"/>
  <c r="N68" i="2" s="1"/>
  <c r="M68" i="2" s="1"/>
  <c r="K701" i="2"/>
  <c r="N701" i="2" s="1"/>
  <c r="M701" i="2" s="1"/>
  <c r="K685" i="2"/>
  <c r="N685" i="2" s="1"/>
  <c r="K669" i="2"/>
  <c r="N669" i="2" s="1"/>
  <c r="K653" i="2"/>
  <c r="N653" i="2" s="1"/>
  <c r="M653" i="2" s="1"/>
  <c r="K637" i="2"/>
  <c r="N637" i="2" s="1"/>
  <c r="M637" i="2" s="1"/>
  <c r="K621" i="2"/>
  <c r="N621" i="2" s="1"/>
  <c r="M621" i="2" s="1"/>
  <c r="K605" i="2"/>
  <c r="N605" i="2" s="1"/>
  <c r="M605" i="2" s="1"/>
  <c r="K589" i="2"/>
  <c r="N589" i="2" s="1"/>
  <c r="M589" i="2" s="1"/>
  <c r="K573" i="2"/>
  <c r="N573" i="2" s="1"/>
  <c r="K557" i="2"/>
  <c r="N557" i="2" s="1"/>
  <c r="K541" i="2"/>
  <c r="N541" i="2" s="1"/>
  <c r="K525" i="2"/>
  <c r="N525" i="2" s="1"/>
  <c r="K509" i="2"/>
  <c r="N509" i="2" s="1"/>
  <c r="K493" i="2"/>
  <c r="N493" i="2" s="1"/>
  <c r="M493" i="2" s="1"/>
  <c r="K477" i="2"/>
  <c r="N477" i="2" s="1"/>
  <c r="K461" i="2"/>
  <c r="N461" i="2" s="1"/>
  <c r="M461" i="2" s="1"/>
  <c r="K445" i="2"/>
  <c r="N445" i="2" s="1"/>
  <c r="K429" i="2"/>
  <c r="N429" i="2" s="1"/>
  <c r="M429" i="2" s="1"/>
  <c r="K413" i="2"/>
  <c r="N413" i="2" s="1"/>
  <c r="K397" i="2"/>
  <c r="N397" i="2" s="1"/>
  <c r="M397" i="2" s="1"/>
  <c r="K381" i="2"/>
  <c r="N381" i="2" s="1"/>
  <c r="M381" i="2" s="1"/>
  <c r="K365" i="2"/>
  <c r="N365" i="2" s="1"/>
  <c r="M365" i="2" s="1"/>
  <c r="K349" i="2"/>
  <c r="N349" i="2" s="1"/>
  <c r="M349" i="2" s="1"/>
  <c r="K333" i="2"/>
  <c r="N333" i="2" s="1"/>
  <c r="M333" i="2" s="1"/>
  <c r="K317" i="2"/>
  <c r="N317" i="2" s="1"/>
  <c r="M317" i="2" s="1"/>
  <c r="K301" i="2"/>
  <c r="N301" i="2" s="1"/>
  <c r="K285" i="2"/>
  <c r="N285" i="2" s="1"/>
  <c r="M285" i="2" s="1"/>
  <c r="K269" i="2"/>
  <c r="N269" i="2" s="1"/>
  <c r="M269" i="2" s="1"/>
  <c r="K253" i="2"/>
  <c r="N253" i="2" s="1"/>
  <c r="K237" i="2"/>
  <c r="N237" i="2" s="1"/>
  <c r="M237" i="2" s="1"/>
  <c r="K221" i="2"/>
  <c r="N221" i="2" s="1"/>
  <c r="M221" i="2" s="1"/>
  <c r="K205" i="2"/>
  <c r="N205" i="2" s="1"/>
  <c r="K189" i="2"/>
  <c r="N189" i="2" s="1"/>
  <c r="K173" i="2"/>
  <c r="N173" i="2" s="1"/>
  <c r="K157" i="2"/>
  <c r="N157" i="2" s="1"/>
  <c r="M157" i="2" s="1"/>
  <c r="K141" i="2"/>
  <c r="N141" i="2" s="1"/>
  <c r="K125" i="2"/>
  <c r="N125" i="2" s="1"/>
  <c r="K109" i="2"/>
  <c r="N109" i="2" s="1"/>
  <c r="K93" i="2"/>
  <c r="N93" i="2" s="1"/>
  <c r="K77" i="2"/>
  <c r="N77" i="2" s="1"/>
  <c r="M77" i="2" s="1"/>
  <c r="K61" i="2"/>
  <c r="N61" i="2" s="1"/>
  <c r="K45" i="2"/>
  <c r="N45" i="2" s="1"/>
  <c r="M45" i="2" s="1"/>
  <c r="K29" i="2"/>
  <c r="N29" i="2" s="1"/>
  <c r="K13" i="2"/>
  <c r="N13" i="2" s="1"/>
  <c r="M13" i="2" s="1"/>
  <c r="K677" i="2"/>
  <c r="N677" i="2" s="1"/>
  <c r="K565" i="2"/>
  <c r="N565" i="2" s="1"/>
  <c r="M565" i="2" s="1"/>
  <c r="K700" i="2"/>
  <c r="N700" i="2" s="1"/>
  <c r="M700" i="2" s="1"/>
  <c r="K668" i="2"/>
  <c r="N668" i="2" s="1"/>
  <c r="M668" i="2" s="1"/>
  <c r="K652" i="2"/>
  <c r="N652" i="2" s="1"/>
  <c r="K636" i="2"/>
  <c r="N636" i="2" s="1"/>
  <c r="M636" i="2" s="1"/>
  <c r="K620" i="2"/>
  <c r="N620" i="2" s="1"/>
  <c r="M620" i="2" s="1"/>
  <c r="K604" i="2"/>
  <c r="N604" i="2" s="1"/>
  <c r="K588" i="2"/>
  <c r="N588" i="2" s="1"/>
  <c r="K572" i="2"/>
  <c r="N572" i="2" s="1"/>
  <c r="K556" i="2"/>
  <c r="N556" i="2" s="1"/>
  <c r="K540" i="2"/>
  <c r="N540" i="2" s="1"/>
  <c r="K524" i="2"/>
  <c r="N524" i="2" s="1"/>
  <c r="K508" i="2"/>
  <c r="N508" i="2" s="1"/>
  <c r="K492" i="2"/>
  <c r="N492" i="2" s="1"/>
  <c r="M492" i="2" s="1"/>
  <c r="K476" i="2"/>
  <c r="N476" i="2" s="1"/>
  <c r="K460" i="2"/>
  <c r="N460" i="2" s="1"/>
  <c r="K444" i="2"/>
  <c r="N444" i="2" s="1"/>
  <c r="M444" i="2" s="1"/>
  <c r="K428" i="2"/>
  <c r="N428" i="2" s="1"/>
  <c r="K412" i="2"/>
  <c r="N412" i="2" s="1"/>
  <c r="M412" i="2" s="1"/>
  <c r="K396" i="2"/>
  <c r="N396" i="2" s="1"/>
  <c r="K380" i="2"/>
  <c r="N380" i="2" s="1"/>
  <c r="M380" i="2" s="1"/>
  <c r="K364" i="2"/>
  <c r="N364" i="2" s="1"/>
  <c r="K348" i="2"/>
  <c r="N348" i="2" s="1"/>
  <c r="M348" i="2" s="1"/>
  <c r="K332" i="2"/>
  <c r="N332" i="2" s="1"/>
  <c r="K316" i="2"/>
  <c r="N316" i="2" s="1"/>
  <c r="K300" i="2"/>
  <c r="N300" i="2" s="1"/>
  <c r="K284" i="2"/>
  <c r="N284" i="2" s="1"/>
  <c r="K268" i="2"/>
  <c r="N268" i="2" s="1"/>
  <c r="M268" i="2" s="1"/>
  <c r="K252" i="2"/>
  <c r="N252" i="2" s="1"/>
  <c r="K236" i="2"/>
  <c r="N236" i="2" s="1"/>
  <c r="M236" i="2" s="1"/>
  <c r="K220" i="2"/>
  <c r="N220" i="2" s="1"/>
  <c r="K204" i="2"/>
  <c r="N204" i="2" s="1"/>
  <c r="K188" i="2"/>
  <c r="N188" i="2" s="1"/>
  <c r="K172" i="2"/>
  <c r="N172" i="2" s="1"/>
  <c r="M172" i="2" s="1"/>
  <c r="K156" i="2"/>
  <c r="N156" i="2" s="1"/>
  <c r="M156" i="2" s="1"/>
  <c r="K140" i="2"/>
  <c r="N140" i="2" s="1"/>
  <c r="M140" i="2" s="1"/>
  <c r="K124" i="2"/>
  <c r="N124" i="2" s="1"/>
  <c r="M124" i="2" s="1"/>
  <c r="K108" i="2"/>
  <c r="N108" i="2" s="1"/>
  <c r="K92" i="2"/>
  <c r="N92" i="2" s="1"/>
  <c r="K76" i="2"/>
  <c r="N76" i="2" s="1"/>
  <c r="M76" i="2" s="1"/>
  <c r="K60" i="2"/>
  <c r="N60" i="2" s="1"/>
  <c r="M60" i="2" s="1"/>
  <c r="K44" i="2"/>
  <c r="N44" i="2" s="1"/>
  <c r="M44" i="2" s="1"/>
  <c r="K28" i="2"/>
  <c r="N28" i="2" s="1"/>
  <c r="K12" i="2"/>
  <c r="N12" i="2" s="1"/>
  <c r="K613" i="2"/>
  <c r="N613" i="2" s="1"/>
  <c r="M613" i="2" s="1"/>
  <c r="K501" i="2"/>
  <c r="N501" i="2" s="1"/>
  <c r="M501" i="2" s="1"/>
  <c r="K684" i="2"/>
  <c r="N684" i="2" s="1"/>
  <c r="M684" i="2" s="1"/>
  <c r="K699" i="2"/>
  <c r="N699" i="2" s="1"/>
  <c r="K683" i="2"/>
  <c r="N683" i="2" s="1"/>
  <c r="K667" i="2"/>
  <c r="N667" i="2" s="1"/>
  <c r="K651" i="2"/>
  <c r="N651" i="2" s="1"/>
  <c r="K635" i="2"/>
  <c r="N635" i="2" s="1"/>
  <c r="M635" i="2" s="1"/>
  <c r="K619" i="2"/>
  <c r="N619" i="2" s="1"/>
  <c r="M619" i="2" s="1"/>
  <c r="K603" i="2"/>
  <c r="N603" i="2" s="1"/>
  <c r="M603" i="2" s="1"/>
  <c r="K587" i="2"/>
  <c r="N587" i="2" s="1"/>
  <c r="K571" i="2"/>
  <c r="N571" i="2" s="1"/>
  <c r="K555" i="2"/>
  <c r="N555" i="2" s="1"/>
  <c r="K539" i="2"/>
  <c r="N539" i="2" s="1"/>
  <c r="M539" i="2" s="1"/>
  <c r="K523" i="2"/>
  <c r="N523" i="2" s="1"/>
  <c r="M523" i="2" s="1"/>
  <c r="K507" i="2"/>
  <c r="N507" i="2" s="1"/>
  <c r="M507" i="2" s="1"/>
  <c r="K491" i="2"/>
  <c r="N491" i="2" s="1"/>
  <c r="K475" i="2"/>
  <c r="N475" i="2" s="1"/>
  <c r="M475" i="2" s="1"/>
  <c r="K459" i="2"/>
  <c r="N459" i="2" s="1"/>
  <c r="K443" i="2"/>
  <c r="N443" i="2" s="1"/>
  <c r="M443" i="2" s="1"/>
  <c r="K427" i="2"/>
  <c r="N427" i="2" s="1"/>
  <c r="K411" i="2"/>
  <c r="N411" i="2" s="1"/>
  <c r="M411" i="2" s="1"/>
  <c r="K395" i="2"/>
  <c r="N395" i="2" s="1"/>
  <c r="K379" i="2"/>
  <c r="N379" i="2" s="1"/>
  <c r="M379" i="2" s="1"/>
  <c r="K363" i="2"/>
  <c r="N363" i="2" s="1"/>
  <c r="M363" i="2" s="1"/>
  <c r="K347" i="2"/>
  <c r="N347" i="2" s="1"/>
  <c r="K331" i="2"/>
  <c r="N331" i="2" s="1"/>
  <c r="M331" i="2" s="1"/>
  <c r="K315" i="2"/>
  <c r="N315" i="2" s="1"/>
  <c r="K299" i="2"/>
  <c r="N299" i="2" s="1"/>
  <c r="M299" i="2" s="1"/>
  <c r="K283" i="2"/>
  <c r="N283" i="2" s="1"/>
  <c r="M283" i="2" s="1"/>
  <c r="K267" i="2"/>
  <c r="N267" i="2" s="1"/>
  <c r="K251" i="2"/>
  <c r="N251" i="2" s="1"/>
  <c r="M251" i="2" s="1"/>
  <c r="K235" i="2"/>
  <c r="N235" i="2" s="1"/>
  <c r="K219" i="2"/>
  <c r="N219" i="2" s="1"/>
  <c r="K203" i="2"/>
  <c r="N203" i="2" s="1"/>
  <c r="M203" i="2" s="1"/>
  <c r="K187" i="2"/>
  <c r="N187" i="2" s="1"/>
  <c r="K171" i="2"/>
  <c r="N171" i="2" s="1"/>
  <c r="M171" i="2" s="1"/>
  <c r="K155" i="2"/>
  <c r="N155" i="2" s="1"/>
  <c r="K139" i="2"/>
  <c r="N139" i="2" s="1"/>
  <c r="M139" i="2" s="1"/>
  <c r="K123" i="2"/>
  <c r="N123" i="2" s="1"/>
  <c r="K107" i="2"/>
  <c r="N107" i="2" s="1"/>
  <c r="K91" i="2"/>
  <c r="N91" i="2" s="1"/>
  <c r="K75" i="2"/>
  <c r="N75" i="2" s="1"/>
  <c r="M75" i="2" s="1"/>
  <c r="K59" i="2"/>
  <c r="N59" i="2" s="1"/>
  <c r="M59" i="2" s="1"/>
  <c r="K43" i="2"/>
  <c r="N43" i="2" s="1"/>
  <c r="K27" i="2"/>
  <c r="N27" i="2" s="1"/>
  <c r="M27" i="2" s="1"/>
  <c r="K11" i="2"/>
  <c r="N11" i="2" s="1"/>
  <c r="K645" i="2"/>
  <c r="N645" i="2" s="1"/>
  <c r="K698" i="2"/>
  <c r="N698" i="2" s="1"/>
  <c r="K682" i="2"/>
  <c r="N682" i="2" s="1"/>
  <c r="K666" i="2"/>
  <c r="N666" i="2" s="1"/>
  <c r="M666" i="2" s="1"/>
  <c r="K650" i="2"/>
  <c r="N650" i="2" s="1"/>
  <c r="K634" i="2"/>
  <c r="N634" i="2" s="1"/>
  <c r="K618" i="2"/>
  <c r="N618" i="2" s="1"/>
  <c r="M618" i="2" s="1"/>
  <c r="K602" i="2"/>
  <c r="N602" i="2" s="1"/>
  <c r="M602" i="2" s="1"/>
  <c r="K586" i="2"/>
  <c r="N586" i="2" s="1"/>
  <c r="M586" i="2" s="1"/>
  <c r="K570" i="2"/>
  <c r="N570" i="2" s="1"/>
  <c r="M570" i="2" s="1"/>
  <c r="K554" i="2"/>
  <c r="N554" i="2" s="1"/>
  <c r="M554" i="2" s="1"/>
  <c r="K538" i="2"/>
  <c r="N538" i="2" s="1"/>
  <c r="K522" i="2"/>
  <c r="N522" i="2" s="1"/>
  <c r="M522" i="2" s="1"/>
  <c r="K506" i="2"/>
  <c r="N506" i="2" s="1"/>
  <c r="K490" i="2"/>
  <c r="N490" i="2" s="1"/>
  <c r="M490" i="2" s="1"/>
  <c r="K474" i="2"/>
  <c r="N474" i="2" s="1"/>
  <c r="M474" i="2" s="1"/>
  <c r="K458" i="2"/>
  <c r="N458" i="2" s="1"/>
  <c r="K442" i="2"/>
  <c r="N442" i="2" s="1"/>
  <c r="K426" i="2"/>
  <c r="N426" i="2" s="1"/>
  <c r="K410" i="2"/>
  <c r="N410" i="2" s="1"/>
  <c r="M410" i="2" s="1"/>
  <c r="K394" i="2"/>
  <c r="N394" i="2" s="1"/>
  <c r="M394" i="2" s="1"/>
  <c r="K378" i="2"/>
  <c r="N378" i="2" s="1"/>
  <c r="M378" i="2" s="1"/>
  <c r="K362" i="2"/>
  <c r="N362" i="2" s="1"/>
  <c r="K346" i="2"/>
  <c r="N346" i="2" s="1"/>
  <c r="K330" i="2"/>
  <c r="N330" i="2" s="1"/>
  <c r="M330" i="2" s="1"/>
  <c r="K314" i="2"/>
  <c r="N314" i="2" s="1"/>
  <c r="K298" i="2"/>
  <c r="N298" i="2" s="1"/>
  <c r="M298" i="2" s="1"/>
  <c r="K282" i="2"/>
  <c r="N282" i="2" s="1"/>
  <c r="K266" i="2"/>
  <c r="N266" i="2" s="1"/>
  <c r="K250" i="2"/>
  <c r="N250" i="2" s="1"/>
  <c r="M250" i="2" s="1"/>
  <c r="K234" i="2"/>
  <c r="N234" i="2" s="1"/>
  <c r="M234" i="2" s="1"/>
  <c r="K218" i="2"/>
  <c r="N218" i="2" s="1"/>
  <c r="M218" i="2" s="1"/>
  <c r="K202" i="2"/>
  <c r="N202" i="2" s="1"/>
  <c r="M202" i="2" s="1"/>
  <c r="K186" i="2"/>
  <c r="N186" i="2" s="1"/>
  <c r="K170" i="2"/>
  <c r="N170" i="2" s="1"/>
  <c r="M170" i="2" s="1"/>
  <c r="K154" i="2"/>
  <c r="N154" i="2" s="1"/>
  <c r="K138" i="2"/>
  <c r="N138" i="2" s="1"/>
  <c r="K122" i="2"/>
  <c r="N122" i="2" s="1"/>
  <c r="K106" i="2"/>
  <c r="N106" i="2" s="1"/>
  <c r="K90" i="2"/>
  <c r="N90" i="2" s="1"/>
  <c r="K74" i="2"/>
  <c r="N74" i="2" s="1"/>
  <c r="M74" i="2" s="1"/>
  <c r="K58" i="2"/>
  <c r="N58" i="2" s="1"/>
  <c r="M58" i="2" s="1"/>
  <c r="K42" i="2"/>
  <c r="N42" i="2" s="1"/>
  <c r="K26" i="2"/>
  <c r="N26" i="2" s="1"/>
  <c r="M26" i="2" s="1"/>
  <c r="K10" i="2"/>
  <c r="N10" i="2" s="1"/>
  <c r="M10" i="2" s="1"/>
  <c r="K696" i="2"/>
  <c r="N696" i="2" s="1"/>
  <c r="K697" i="2"/>
  <c r="N697" i="2" s="1"/>
  <c r="K681" i="2"/>
  <c r="N681" i="2" s="1"/>
  <c r="M681" i="2" s="1"/>
  <c r="K665" i="2"/>
  <c r="N665" i="2" s="1"/>
  <c r="K649" i="2"/>
  <c r="N649" i="2" s="1"/>
  <c r="M649" i="2" s="1"/>
  <c r="K633" i="2"/>
  <c r="N633" i="2" s="1"/>
  <c r="K617" i="2"/>
  <c r="N617" i="2" s="1"/>
  <c r="K601" i="2"/>
  <c r="N601" i="2" s="1"/>
  <c r="M601" i="2" s="1"/>
  <c r="K585" i="2"/>
  <c r="N585" i="2" s="1"/>
  <c r="K569" i="2"/>
  <c r="N569" i="2" s="1"/>
  <c r="M569" i="2" s="1"/>
  <c r="K553" i="2"/>
  <c r="N553" i="2" s="1"/>
  <c r="M553" i="2" s="1"/>
  <c r="K537" i="2"/>
  <c r="N537" i="2" s="1"/>
  <c r="K521" i="2"/>
  <c r="N521" i="2" s="1"/>
  <c r="M521" i="2" s="1"/>
  <c r="K505" i="2"/>
  <c r="N505" i="2" s="1"/>
  <c r="M505" i="2" s="1"/>
  <c r="K489" i="2"/>
  <c r="N489" i="2" s="1"/>
  <c r="M489" i="2" s="1"/>
  <c r="K473" i="2"/>
  <c r="N473" i="2" s="1"/>
  <c r="K457" i="2"/>
  <c r="N457" i="2" s="1"/>
  <c r="K441" i="2"/>
  <c r="N441" i="2" s="1"/>
  <c r="K425" i="2"/>
  <c r="N425" i="2" s="1"/>
  <c r="K409" i="2"/>
  <c r="N409" i="2" s="1"/>
  <c r="K393" i="2"/>
  <c r="N393" i="2" s="1"/>
  <c r="M393" i="2" s="1"/>
  <c r="K377" i="2"/>
  <c r="N377" i="2" s="1"/>
  <c r="K361" i="2"/>
  <c r="N361" i="2" s="1"/>
  <c r="K345" i="2"/>
  <c r="N345" i="2" s="1"/>
  <c r="M345" i="2" s="1"/>
  <c r="K329" i="2"/>
  <c r="N329" i="2" s="1"/>
  <c r="M329" i="2" s="1"/>
  <c r="K313" i="2"/>
  <c r="N313" i="2" s="1"/>
  <c r="M313" i="2" s="1"/>
  <c r="K297" i="2"/>
  <c r="N297" i="2" s="1"/>
  <c r="K281" i="2"/>
  <c r="N281" i="2" s="1"/>
  <c r="K265" i="2"/>
  <c r="N265" i="2" s="1"/>
  <c r="K249" i="2"/>
  <c r="N249" i="2" s="1"/>
  <c r="M249" i="2" s="1"/>
  <c r="K233" i="2"/>
  <c r="N233" i="2" s="1"/>
  <c r="K217" i="2"/>
  <c r="N217" i="2" s="1"/>
  <c r="M217" i="2" s="1"/>
  <c r="K201" i="2"/>
  <c r="N201" i="2" s="1"/>
  <c r="M201" i="2" s="1"/>
  <c r="K185" i="2"/>
  <c r="N185" i="2" s="1"/>
  <c r="K169" i="2"/>
  <c r="N169" i="2" s="1"/>
  <c r="K153" i="2"/>
  <c r="N153" i="2" s="1"/>
  <c r="K137" i="2"/>
  <c r="N137" i="2" s="1"/>
  <c r="M137" i="2" s="1"/>
  <c r="K121" i="2"/>
  <c r="N121" i="2" s="1"/>
  <c r="M121" i="2" s="1"/>
  <c r="K105" i="2"/>
  <c r="N105" i="2" s="1"/>
  <c r="K89" i="2"/>
  <c r="N89" i="2" s="1"/>
  <c r="K73" i="2"/>
  <c r="N73" i="2" s="1"/>
  <c r="M73" i="2" s="1"/>
  <c r="K57" i="2"/>
  <c r="N57" i="2" s="1"/>
  <c r="K41" i="2"/>
  <c r="N41" i="2" s="1"/>
  <c r="K25" i="2"/>
  <c r="N25" i="2" s="1"/>
  <c r="M25" i="2" s="1"/>
  <c r="K9" i="2"/>
  <c r="N9" i="2" s="1"/>
  <c r="M9" i="2" s="1"/>
  <c r="K152" i="2"/>
  <c r="N152" i="2" s="1"/>
  <c r="M152" i="2" s="1"/>
  <c r="K136" i="2"/>
  <c r="N136" i="2" s="1"/>
  <c r="M136" i="2" s="1"/>
  <c r="K120" i="2"/>
  <c r="N120" i="2" s="1"/>
  <c r="K104" i="2"/>
  <c r="N104" i="2" s="1"/>
  <c r="K88" i="2"/>
  <c r="N88" i="2" s="1"/>
  <c r="K72" i="2"/>
  <c r="N72" i="2" s="1"/>
  <c r="M72" i="2" s="1"/>
  <c r="K56" i="2"/>
  <c r="N56" i="2" s="1"/>
  <c r="M56" i="2" s="1"/>
  <c r="K40" i="2"/>
  <c r="N40" i="2" s="1"/>
  <c r="K24" i="2"/>
  <c r="N24" i="2" s="1"/>
  <c r="M24" i="2" s="1"/>
  <c r="K8" i="2"/>
  <c r="N8" i="2" s="1"/>
  <c r="M8" i="2" s="1"/>
  <c r="K680" i="2"/>
  <c r="N680" i="2" s="1"/>
  <c r="K648" i="2"/>
  <c r="N648" i="2" s="1"/>
  <c r="M648" i="2" s="1"/>
  <c r="K616" i="2"/>
  <c r="N616" i="2" s="1"/>
  <c r="M616" i="2" s="1"/>
  <c r="K584" i="2"/>
  <c r="N584" i="2" s="1"/>
  <c r="M584" i="2" s="1"/>
  <c r="K552" i="2"/>
  <c r="N552" i="2" s="1"/>
  <c r="M552" i="2" s="1"/>
  <c r="K520" i="2"/>
  <c r="N520" i="2" s="1"/>
  <c r="M520" i="2" s="1"/>
  <c r="K488" i="2"/>
  <c r="N488" i="2" s="1"/>
  <c r="M488" i="2" s="1"/>
  <c r="K456" i="2"/>
  <c r="N456" i="2" s="1"/>
  <c r="M456" i="2" s="1"/>
  <c r="K424" i="2"/>
  <c r="N424" i="2" s="1"/>
  <c r="K392" i="2"/>
  <c r="N392" i="2" s="1"/>
  <c r="K360" i="2"/>
  <c r="N360" i="2" s="1"/>
  <c r="K328" i="2"/>
  <c r="N328" i="2" s="1"/>
  <c r="K296" i="2"/>
  <c r="N296" i="2" s="1"/>
  <c r="K264" i="2"/>
  <c r="N264" i="2" s="1"/>
  <c r="K232" i="2"/>
  <c r="N232" i="2" s="1"/>
  <c r="K200" i="2"/>
  <c r="N200" i="2" s="1"/>
  <c r="M200" i="2" s="1"/>
  <c r="K184" i="2"/>
  <c r="N184" i="2" s="1"/>
  <c r="K679" i="2"/>
  <c r="N679" i="2" s="1"/>
  <c r="K647" i="2"/>
  <c r="N647" i="2" s="1"/>
  <c r="M647" i="2" s="1"/>
  <c r="K615" i="2"/>
  <c r="N615" i="2" s="1"/>
  <c r="K583" i="2"/>
  <c r="N583" i="2" s="1"/>
  <c r="M583" i="2" s="1"/>
  <c r="K551" i="2"/>
  <c r="N551" i="2" s="1"/>
  <c r="K535" i="2"/>
  <c r="N535" i="2" s="1"/>
  <c r="K503" i="2"/>
  <c r="N503" i="2" s="1"/>
  <c r="M503" i="2" s="1"/>
  <c r="K471" i="2"/>
  <c r="N471" i="2" s="1"/>
  <c r="M471" i="2" s="1"/>
  <c r="K439" i="2"/>
  <c r="N439" i="2" s="1"/>
  <c r="K407" i="2"/>
  <c r="N407" i="2" s="1"/>
  <c r="M407" i="2" s="1"/>
  <c r="K375" i="2"/>
  <c r="N375" i="2" s="1"/>
  <c r="K359" i="2"/>
  <c r="N359" i="2" s="1"/>
  <c r="M359" i="2" s="1"/>
  <c r="K327" i="2"/>
  <c r="N327" i="2" s="1"/>
  <c r="K311" i="2"/>
  <c r="N311" i="2" s="1"/>
  <c r="M311" i="2" s="1"/>
  <c r="K295" i="2"/>
  <c r="N295" i="2" s="1"/>
  <c r="K279" i="2"/>
  <c r="N279" i="2" s="1"/>
  <c r="M279" i="2" s="1"/>
  <c r="K263" i="2"/>
  <c r="N263" i="2" s="1"/>
  <c r="M263" i="2" s="1"/>
  <c r="K247" i="2"/>
  <c r="N247" i="2" s="1"/>
  <c r="M247" i="2" s="1"/>
  <c r="K231" i="2"/>
  <c r="N231" i="2" s="1"/>
  <c r="M231" i="2" s="1"/>
  <c r="K215" i="2"/>
  <c r="N215" i="2" s="1"/>
  <c r="M215" i="2" s="1"/>
  <c r="K199" i="2"/>
  <c r="N199" i="2" s="1"/>
  <c r="K183" i="2"/>
  <c r="N183" i="2" s="1"/>
  <c r="M183" i="2" s="1"/>
  <c r="K167" i="2"/>
  <c r="N167" i="2" s="1"/>
  <c r="K151" i="2"/>
  <c r="N151" i="2" s="1"/>
  <c r="K135" i="2"/>
  <c r="N135" i="2" s="1"/>
  <c r="M135" i="2" s="1"/>
  <c r="K119" i="2"/>
  <c r="N119" i="2" s="1"/>
  <c r="K103" i="2"/>
  <c r="N103" i="2" s="1"/>
  <c r="K87" i="2"/>
  <c r="N87" i="2" s="1"/>
  <c r="M87" i="2" s="1"/>
  <c r="K71" i="2"/>
  <c r="N71" i="2" s="1"/>
  <c r="K55" i="2"/>
  <c r="N55" i="2" s="1"/>
  <c r="K39" i="2"/>
  <c r="N39" i="2" s="1"/>
  <c r="K23" i="2"/>
  <c r="N23" i="2" s="1"/>
  <c r="K7" i="2"/>
  <c r="N7" i="2" s="1"/>
  <c r="K664" i="2"/>
  <c r="N664" i="2" s="1"/>
  <c r="M664" i="2" s="1"/>
  <c r="K632" i="2"/>
  <c r="N632" i="2" s="1"/>
  <c r="K600" i="2"/>
  <c r="N600" i="2" s="1"/>
  <c r="K568" i="2"/>
  <c r="N568" i="2" s="1"/>
  <c r="K536" i="2"/>
  <c r="N536" i="2" s="1"/>
  <c r="K504" i="2"/>
  <c r="N504" i="2" s="1"/>
  <c r="M504" i="2" s="1"/>
  <c r="K472" i="2"/>
  <c r="N472" i="2" s="1"/>
  <c r="M472" i="2" s="1"/>
  <c r="K440" i="2"/>
  <c r="N440" i="2" s="1"/>
  <c r="K408" i="2"/>
  <c r="N408" i="2" s="1"/>
  <c r="M408" i="2" s="1"/>
  <c r="K376" i="2"/>
  <c r="N376" i="2" s="1"/>
  <c r="K344" i="2"/>
  <c r="N344" i="2" s="1"/>
  <c r="K312" i="2"/>
  <c r="N312" i="2" s="1"/>
  <c r="K280" i="2"/>
  <c r="N280" i="2" s="1"/>
  <c r="M280" i="2" s="1"/>
  <c r="K248" i="2"/>
  <c r="N248" i="2" s="1"/>
  <c r="M248" i="2" s="1"/>
  <c r="K216" i="2"/>
  <c r="N216" i="2" s="1"/>
  <c r="K168" i="2"/>
  <c r="N168" i="2" s="1"/>
  <c r="M168" i="2" s="1"/>
  <c r="K695" i="2"/>
  <c r="N695" i="2" s="1"/>
  <c r="M695" i="2" s="1"/>
  <c r="K663" i="2"/>
  <c r="N663" i="2" s="1"/>
  <c r="M663" i="2" s="1"/>
  <c r="K631" i="2"/>
  <c r="N631" i="2" s="1"/>
  <c r="M631" i="2" s="1"/>
  <c r="K599" i="2"/>
  <c r="N599" i="2" s="1"/>
  <c r="K567" i="2"/>
  <c r="N567" i="2" s="1"/>
  <c r="K519" i="2"/>
  <c r="N519" i="2" s="1"/>
  <c r="M519" i="2" s="1"/>
  <c r="K487" i="2"/>
  <c r="N487" i="2" s="1"/>
  <c r="M487" i="2" s="1"/>
  <c r="K455" i="2"/>
  <c r="N455" i="2" s="1"/>
  <c r="M455" i="2" s="1"/>
  <c r="K423" i="2"/>
  <c r="N423" i="2" s="1"/>
  <c r="K391" i="2"/>
  <c r="N391" i="2" s="1"/>
  <c r="M391" i="2" s="1"/>
  <c r="K343" i="2"/>
  <c r="N343" i="2" s="1"/>
  <c r="M343" i="2" s="1"/>
  <c r="K694" i="2"/>
  <c r="N694" i="2" s="1"/>
  <c r="M694" i="2" s="1"/>
  <c r="K678" i="2"/>
  <c r="N678" i="2" s="1"/>
  <c r="M678" i="2" s="1"/>
  <c r="K662" i="2"/>
  <c r="N662" i="2" s="1"/>
  <c r="M662" i="2" s="1"/>
  <c r="K646" i="2"/>
  <c r="N646" i="2" s="1"/>
  <c r="K630" i="2"/>
  <c r="N630" i="2" s="1"/>
  <c r="K614" i="2"/>
  <c r="N614" i="2" s="1"/>
  <c r="M614" i="2" s="1"/>
  <c r="K598" i="2"/>
  <c r="N598" i="2" s="1"/>
  <c r="M598" i="2" s="1"/>
  <c r="K582" i="2"/>
  <c r="N582" i="2" s="1"/>
  <c r="M582" i="2" s="1"/>
  <c r="K566" i="2"/>
  <c r="N566" i="2" s="1"/>
  <c r="M566" i="2" s="1"/>
  <c r="K550" i="2"/>
  <c r="N550" i="2" s="1"/>
  <c r="M550" i="2" s="1"/>
  <c r="K534" i="2"/>
  <c r="N534" i="2" s="1"/>
  <c r="M534" i="2" s="1"/>
  <c r="K518" i="2"/>
  <c r="N518" i="2" s="1"/>
  <c r="M518" i="2" s="1"/>
  <c r="K502" i="2"/>
  <c r="N502" i="2" s="1"/>
  <c r="M502" i="2" s="1"/>
  <c r="K486" i="2"/>
  <c r="N486" i="2" s="1"/>
  <c r="K470" i="2"/>
  <c r="N470" i="2" s="1"/>
  <c r="K454" i="2"/>
  <c r="N454" i="2" s="1"/>
  <c r="K438" i="2"/>
  <c r="N438" i="2" s="1"/>
  <c r="K422" i="2"/>
  <c r="N422" i="2" s="1"/>
  <c r="M422" i="2" s="1"/>
  <c r="K406" i="2"/>
  <c r="N406" i="2" s="1"/>
  <c r="K390" i="2"/>
  <c r="N390" i="2" s="1"/>
  <c r="K374" i="2"/>
  <c r="N374" i="2" s="1"/>
  <c r="K358" i="2"/>
  <c r="N358" i="2" s="1"/>
  <c r="K342" i="2"/>
  <c r="N342" i="2" s="1"/>
  <c r="K326" i="2"/>
  <c r="N326" i="2" s="1"/>
  <c r="M326" i="2" s="1"/>
  <c r="K310" i="2"/>
  <c r="N310" i="2" s="1"/>
  <c r="M310" i="2" s="1"/>
  <c r="K294" i="2"/>
  <c r="N294" i="2" s="1"/>
  <c r="M294" i="2" s="1"/>
  <c r="K278" i="2"/>
  <c r="N278" i="2" s="1"/>
  <c r="K262" i="2"/>
  <c r="N262" i="2" s="1"/>
  <c r="M262" i="2" s="1"/>
  <c r="K246" i="2"/>
  <c r="N246" i="2" s="1"/>
  <c r="M246" i="2" s="1"/>
  <c r="K230" i="2"/>
  <c r="N230" i="2" s="1"/>
  <c r="M230" i="2" s="1"/>
  <c r="K214" i="2"/>
  <c r="N214" i="2" s="1"/>
  <c r="M214" i="2" s="1"/>
  <c r="K198" i="2"/>
  <c r="N198" i="2" s="1"/>
  <c r="K182" i="2"/>
  <c r="N182" i="2" s="1"/>
  <c r="M182" i="2" s="1"/>
  <c r="K166" i="2"/>
  <c r="N166" i="2" s="1"/>
  <c r="K150" i="2"/>
  <c r="N150" i="2" s="1"/>
  <c r="K134" i="2"/>
  <c r="N134" i="2" s="1"/>
  <c r="M134" i="2" s="1"/>
  <c r="K118" i="2"/>
  <c r="N118" i="2" s="1"/>
  <c r="M118" i="2" s="1"/>
  <c r="K102" i="2"/>
  <c r="N102" i="2" s="1"/>
  <c r="K86" i="2"/>
  <c r="N86" i="2" s="1"/>
  <c r="K70" i="2"/>
  <c r="N70" i="2" s="1"/>
  <c r="K54" i="2"/>
  <c r="N54" i="2" s="1"/>
  <c r="M54" i="2" s="1"/>
  <c r="K38" i="2"/>
  <c r="N38" i="2" s="1"/>
  <c r="M38" i="2" s="1"/>
  <c r="K22" i="2"/>
  <c r="N22"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William Campbell</author>
  </authors>
  <commentList>
    <comment ref="K1" authorId="0" shapeId="0" xr:uid="{D00A7306-9A92-405F-BC49-20A9FB98F51B}">
      <text>
        <r>
          <rPr>
            <b/>
            <sz val="9"/>
            <color indexed="81"/>
            <rFont val="Tahoma"/>
            <charset val="1"/>
          </rPr>
          <t>William Campbell:</t>
        </r>
        <r>
          <rPr>
            <sz val="9"/>
            <color indexed="81"/>
            <rFont val="Tahoma"/>
            <charset val="1"/>
          </rPr>
          <t xml:space="preserve">
VLOOKUP 
Arguments
1. What are you looking for? (single cell)
2. Where are you looking for it? (table, with the matching cells in the leftmost column
3. Which column from that table do you want to return?
[Fourth argument: always put in a 0 to get exact match]</t>
        </r>
      </text>
    </comment>
    <comment ref="C504" authorId="0" shapeId="0" xr:uid="{49A79BAD-B315-4184-A6CE-E612344CB7F6}">
      <text>
        <r>
          <rPr>
            <b/>
            <sz val="9"/>
            <color indexed="81"/>
            <rFont val="Tahoma"/>
            <charset val="1"/>
          </rPr>
          <t>William Campbell:</t>
        </r>
        <r>
          <rPr>
            <sz val="9"/>
            <color indexed="81"/>
            <rFont val="Tahoma"/>
            <charset val="1"/>
          </rPr>
          <t xml:space="preserve">
Here is a note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William Campbell</author>
  </authors>
  <commentList>
    <comment ref="K1" authorId="0" shapeId="0" xr:uid="{5CD335CE-2F14-4E17-AE37-A54313BD685B}">
      <text>
        <r>
          <rPr>
            <b/>
            <sz val="9"/>
            <color indexed="81"/>
            <rFont val="Tahoma"/>
            <charset val="1"/>
          </rPr>
          <t>William Campbell:</t>
        </r>
        <r>
          <rPr>
            <sz val="9"/>
            <color indexed="81"/>
            <rFont val="Tahoma"/>
            <charset val="1"/>
          </rPr>
          <t xml:space="preserve">
VLOOKUP 
Arguments
1. What are you looking for? (single cell)
2. Where are you looking for it? (table, with the matching cells in the leftmost column
3. Which column from that table do you want to return?
[Fourth argument: always put in a 0 to get exact match]</t>
        </r>
      </text>
    </comment>
    <comment ref="C504" authorId="0" shapeId="0" xr:uid="{ECEA95E1-F771-4AC2-8808-C8CE9C34728D}">
      <text>
        <r>
          <rPr>
            <b/>
            <sz val="9"/>
            <color indexed="81"/>
            <rFont val="Tahoma"/>
            <charset val="1"/>
          </rPr>
          <t>William Campbell:</t>
        </r>
        <r>
          <rPr>
            <sz val="9"/>
            <color indexed="81"/>
            <rFont val="Tahoma"/>
            <charset val="1"/>
          </rPr>
          <t xml:space="preserve">
Here is a note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<sst xmlns="http://schemas.openxmlformats.org/spreadsheetml/2006/main" count="7157" uniqueCount="134">
  <si>
    <t>Leinster</t>
  </si>
  <si>
    <t>Munster</t>
  </si>
  <si>
    <t>Ulster</t>
  </si>
  <si>
    <t>Connaught</t>
  </si>
  <si>
    <t>January</t>
  </si>
  <si>
    <t>February</t>
  </si>
  <si>
    <t>March</t>
  </si>
  <si>
    <t>April</t>
  </si>
  <si>
    <t>May</t>
  </si>
  <si>
    <t>June</t>
  </si>
  <si>
    <t>July</t>
  </si>
  <si>
    <t>August</t>
  </si>
  <si>
    <t>September</t>
  </si>
  <si>
    <t>October</t>
  </si>
  <si>
    <t>November</t>
  </si>
  <si>
    <t>December</t>
  </si>
  <si>
    <t>Segment</t>
  </si>
  <si>
    <t>Country</t>
  </si>
  <si>
    <t>Product</t>
  </si>
  <si>
    <t>Discount Band</t>
  </si>
  <si>
    <t>Units Sold</t>
  </si>
  <si>
    <t>Manufacturing Price</t>
  </si>
  <si>
    <t>Sale Price</t>
  </si>
  <si>
    <t>Gross Sales</t>
  </si>
  <si>
    <t>Discounts</t>
  </si>
  <si>
    <t xml:space="preserve"> Sales</t>
  </si>
  <si>
    <t>COGS</t>
  </si>
  <si>
    <t>Profit</t>
  </si>
  <si>
    <t>Date</t>
  </si>
  <si>
    <t>Government</t>
  </si>
  <si>
    <t>Carretera</t>
  </si>
  <si>
    <t>None</t>
  </si>
  <si>
    <t>Germany</t>
  </si>
  <si>
    <t>Midmarket</t>
  </si>
  <si>
    <t>France</t>
  </si>
  <si>
    <t>Montana</t>
  </si>
  <si>
    <t>Channel Partners</t>
  </si>
  <si>
    <t>Ireland</t>
  </si>
  <si>
    <t>Enterprise</t>
  </si>
  <si>
    <t>Small Business</t>
  </si>
  <si>
    <t>Paseo</t>
  </si>
  <si>
    <t>Velo</t>
  </si>
  <si>
    <t>VTT</t>
  </si>
  <si>
    <t>Amarilla</t>
  </si>
  <si>
    <t>Low</t>
  </si>
  <si>
    <t>Medium</t>
  </si>
  <si>
    <t>High</t>
  </si>
  <si>
    <t>Spain</t>
  </si>
  <si>
    <t>Italy</t>
  </si>
  <si>
    <t>Netherlands</t>
  </si>
  <si>
    <t>Happy</t>
  </si>
  <si>
    <t>Unhappy</t>
  </si>
  <si>
    <t>Leo Varadkar, Ireland</t>
  </si>
  <si>
    <t>Rishi Sunak, Britain</t>
  </si>
  <si>
    <t>Emmanuel Macron, France</t>
  </si>
  <si>
    <t>Olaf Scholz, Germany</t>
  </si>
  <si>
    <t>Pedro Sánchez, Spain</t>
  </si>
  <si>
    <t>Mark Rutte, Netherlands</t>
  </si>
  <si>
    <t>Majority</t>
  </si>
  <si>
    <t>Leader</t>
  </si>
  <si>
    <t>Fairy</t>
  </si>
  <si>
    <t>Bold</t>
  </si>
  <si>
    <t>Daz</t>
  </si>
  <si>
    <t>Ariel</t>
  </si>
  <si>
    <t>Surf</t>
  </si>
  <si>
    <t>Brand</t>
  </si>
  <si>
    <t>Market Share</t>
  </si>
  <si>
    <t>Month</t>
  </si>
  <si>
    <t>Inflation Rate</t>
  </si>
  <si>
    <t>ID</t>
  </si>
  <si>
    <t>Sales</t>
  </si>
  <si>
    <t>Dish</t>
  </si>
  <si>
    <t>Moussaka</t>
  </si>
  <si>
    <t>Pasta</t>
  </si>
  <si>
    <t>Enchalada</t>
  </si>
  <si>
    <t>Curry</t>
  </si>
  <si>
    <t>Pizza</t>
  </si>
  <si>
    <t>Fish &amp; Chips</t>
  </si>
  <si>
    <t>Burger</t>
  </si>
  <si>
    <t>Salad</t>
  </si>
  <si>
    <t>Price</t>
  </si>
  <si>
    <t>Tip</t>
  </si>
  <si>
    <t>VAT Included</t>
  </si>
  <si>
    <t>Yes</t>
  </si>
  <si>
    <t>No</t>
  </si>
  <si>
    <t>VAT Rate</t>
  </si>
  <si>
    <t>Manager</t>
  </si>
  <si>
    <t>Luigi</t>
  </si>
  <si>
    <t>Ciarán</t>
  </si>
  <si>
    <t>Francoise</t>
  </si>
  <si>
    <t>Bertha</t>
  </si>
  <si>
    <t xml:space="preserve">Klaas </t>
  </si>
  <si>
    <t>Pedro</t>
  </si>
  <si>
    <t>Count - numbers only</t>
  </si>
  <si>
    <t>CountA - numbers or text</t>
  </si>
  <si>
    <t>Countblank - blank cells</t>
  </si>
  <si>
    <t>Transactions</t>
  </si>
  <si>
    <t>Countif</t>
  </si>
  <si>
    <t>Total</t>
  </si>
  <si>
    <t>Sumif</t>
  </si>
  <si>
    <t>VAT Applied</t>
  </si>
  <si>
    <t>VAT amount</t>
  </si>
  <si>
    <t>Total (Dollars)</t>
  </si>
  <si>
    <t>Gross Sales (Dollars)</t>
  </si>
  <si>
    <t>Total Sales in dollars</t>
  </si>
  <si>
    <t>Highest</t>
  </si>
  <si>
    <t>Lowest</t>
  </si>
  <si>
    <t>Average</t>
  </si>
  <si>
    <t>Surname</t>
  </si>
  <si>
    <t>First Name</t>
  </si>
  <si>
    <t>Varadkar</t>
  </si>
  <si>
    <t>Sunak</t>
  </si>
  <si>
    <t>Macron</t>
  </si>
  <si>
    <t>Scholz</t>
  </si>
  <si>
    <t>Sánchez</t>
  </si>
  <si>
    <t>Rutte</t>
  </si>
  <si>
    <t>Leo</t>
  </si>
  <si>
    <t>Rishi</t>
  </si>
  <si>
    <t>Emmanuel</t>
  </si>
  <si>
    <t>Olaf</t>
  </si>
  <si>
    <t>Mark</t>
  </si>
  <si>
    <t>Britain</t>
  </si>
  <si>
    <t>Ctrl + E</t>
  </si>
  <si>
    <r>
      <t xml:space="preserve">Autofill from </t>
    </r>
    <r>
      <rPr>
        <b/>
        <sz val="11"/>
        <color rgb="FFFF0000"/>
        <rFont val="Calibri"/>
        <family val="2"/>
        <scheme val="minor"/>
      </rPr>
      <t>example</t>
    </r>
  </si>
  <si>
    <t>Row Labels</t>
  </si>
  <si>
    <t>Grand Total</t>
  </si>
  <si>
    <t>Sum of Gross Sales</t>
  </si>
  <si>
    <t>Column Labels</t>
  </si>
  <si>
    <t>Fitering a Pivot</t>
  </si>
  <si>
    <t>Sorry for my memory lapse during the course.</t>
  </si>
  <si>
    <t>Filtering the Pivot table is easy, in the graphic</t>
  </si>
  <si>
    <t xml:space="preserve">on the right you can see that you click on the </t>
  </si>
  <si>
    <t xml:space="preserve">dropdown for the row or column, and then </t>
  </si>
  <si>
    <t>select items as you need.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</si>
</sst>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mmm\ yyyy"/>
    <numFmt numFmtId="166" formatCode="_-* #,##0_-;\-* #,##0_-;_-* &quot;-&quot;??_-;_-@_-"/>
    <numFmt numFmtId="167" formatCode="#,##0_ ;\-#,##0\ "/>
  </numFmts>
  <fonts count="9" x14ac:knownFonts="1">
    <font>
      <sz val="11"/>
      <color theme="1"/>
      <name val="Calibri"/>
      <family val="2"/>
      <scheme val="minor"/>
    </font>
    <font>
      <sz val="11"/>
      <color theme="0"/>
      <name val="Calibri"/>
      <family val="2"/>
      <scheme val="minor"/>
    </font>
    <font>
      <b/>
      <sz val="12"/>
      <color theme="0"/>
      <name val="Calibri"/>
      <family val="2"/>
      <scheme val="minor"/>
    </font>
    <font>
      <sz val="11"/>
      <color theme="1"/>
      <name val="Calibri"/>
      <family val="2"/>
      <scheme val="minor"/>
    </font>
    <font>
      <b/>
      <sz val="11"/>
      <color theme="1"/>
      <name val="Calibri"/>
      <family val="2"/>
      <scheme val="minor"/>
    </font>
    <font>
      <sz val="9"/>
      <color indexed="81"/>
      <name val="Tahoma"/>
      <charset val="1"/>
    </font>
    <font>
      <b/>
      <sz val="9"/>
      <color indexed="81"/>
      <name val="Tahoma"/>
      <charset val="1"/>
    </font>
    <font>
      <sz val="12"/>
      <color theme="1"/>
      <name val="Calibri"/>
      <family val="2"/>
      <scheme val="minor"/>
    </font>
    <font>
      <b/>
      <sz val="11"/>
      <color rgb="FFFF0000"/>
      <name val="Calibri"/>
      <family val="2"/>
      <scheme val="minor"/>
    </font>
  </fonts>
  <fills count="4">
    <fill>
      <patternFill patternType="none"/>
    </fill>
    <fill>
      <patternFill patternType="gray125"/>
    </fill>
    <fill>
      <patternFill patternType="solid">
        <fgColor theme="9" tint="-0.499984740745262"/>
        <bgColor indexed="64"/>
      </patternFill>
    </fill>
    <fill>
      <patternFill patternType="solid">
        <fgColor rgb="FFFF0000"/>
        <bgColor indexed="64"/>
      </patternFill>
    </fill>
  </fills>
  <borders count="1">
    <border>
      <left/>
      <right/>
      <top/>
      <bottom/>
      <diagonal/>
    </border>
  </borders>
  <cellStyleXfs count="3">
    <xf numFmtId="0" fontId="0" fillId="0" borderId="0"/>
    <xf numFmtId="9" fontId="3" fillId="0" borderId="0" applyFont="0" applyFill="0" applyBorder="0" applyAlignment="0" applyProtection="0"/>
    <xf numFmtId="43" fontId="3" fillId="0" borderId="0" applyFont="0" applyFill="0" applyBorder="0" applyAlignment="0" applyProtection="0"/>
  </cellStyleXfs>
  <cellXfs count="21">
    <xf numFmtId="0" fontId="0" fillId="0" borderId="0" xfId="0"/>
    <xf numFmtId="14" fontId="0" fillId="0" borderId="0" xfId="0" applyNumberFormat="1"/>
    <xf numFmtId="43" fontId="0" fillId="0" borderId="0" xfId="0" applyNumberFormat="1"/>
    <xf numFmtId="9" fontId="0" fillId="0" borderId="0" xfId="0" applyNumberFormat="1"/>
    <xf numFmtId="0" fontId="2" fillId="2" borderId="0" xfId="0" applyFont="1" applyFill="1"/>
    <xf numFmtId="0" fontId="2" fillId="3" borderId="0" xfId="0" applyFont="1" applyFill="1"/>
    <xf numFmtId="9" fontId="1" fillId="0" borderId="0" xfId="0" applyNumberFormat="1" applyFont="1"/>
    <xf numFmtId="0" fontId="4" fillId="0" borderId="0" xfId="0" applyFont="1"/>
    <xf numFmtId="164" fontId="0" fillId="0" borderId="0" xfId="1" applyNumberFormat="1" applyFont="1"/>
    <xf numFmtId="165" fontId="0" fillId="0" borderId="0" xfId="0" applyNumberFormat="1"/>
    <xf numFmtId="0" fontId="7" fillId="0" borderId="0" xfId="0" applyFont="1"/>
    <xf numFmtId="43" fontId="0" fillId="0" borderId="0" xfId="2" applyFont="1"/>
    <xf numFmtId="0" fontId="4" fillId="0" borderId="0" xfId="0" applyFont="1" applyAlignment="1">
      <alignment horizontal="center" vertical="center" wrapText="1"/>
    </xf>
    <xf numFmtId="9" fontId="0" fillId="0" borderId="0" xfId="1" applyFont="1"/>
    <xf numFmtId="166" fontId="0" fillId="0" borderId="0" xfId="2" applyNumberFormat="1" applyFont="1"/>
    <xf numFmtId="167" fontId="0" fillId="0" borderId="0" xfId="0" applyNumberFormat="1"/>
    <xf numFmtId="166" fontId="0" fillId="0" borderId="0" xfId="0" applyNumberFormat="1"/>
    <xf numFmtId="1" fontId="0" fillId="0" borderId="0" xfId="0" applyNumberFormat="1"/>
    <xf numFmtId="0" fontId="0" fillId="0" borderId="0" xfId="0" pivotButton="1"/>
    <xf numFmtId="0" fontId="0" fillId="0" borderId="0" xfId="0" applyAlignment="1">
      <alignment horizontal="left"/>
    </xf>
    <xf numFmtId="3" fontId="0" fillId="0" borderId="0" xfId="0" applyNumberFormat="1"/>
  </cellXfs>
  <cellStyles count="3">
    <cellStyle name="Comma" xfId="2" builtinId="3"/>
    <cellStyle name="Normal" xfId="0" builtinId="0"/>
    <cellStyle name="Percent" xfId="1" builtinId="5"/>
  </cellStyles>
  <dxfs count="14">
    <dxf>
      <numFmt numFmtId="35" formatCode="_-* #,##0.00_-;\-* #,##0.00_-;_-* &quot;-&quot;??_-;_-@_-"/>
    </dxf>
    <dxf>
      <numFmt numFmtId="19" formatCode="dd/mm/yyyy"/>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font>
        <b val="0"/>
        <i val="0"/>
        <strike val="0"/>
        <condense val="0"/>
        <extend val="0"/>
        <outline val="0"/>
        <shadow val="0"/>
        <u val="none"/>
        <vertAlign val="baseline"/>
        <sz val="11"/>
        <color theme="1"/>
        <name val="Calibri"/>
        <family val="2"/>
        <scheme val="minor"/>
      </font>
    </dxf>
    <dxf>
      <numFmt numFmtId="35" formatCode="_-* #,##0.00_-;\-* #,##0.00_-;_-* &quot;-&quot;??_-;_-@_-"/>
    </dxf>
    <dxf>
      <numFmt numFmtId="35" formatCode="_-* #,##0.00_-;\-* #,##0.00_-;_-* &quot;-&quot;??_-;_-@_-"/>
    </dxf>
    <dxf>
      <numFmt numFmtId="35" formatCode="_-* #,##0.00_-;\-* #,##0.00_-;_-* &quot;-&quot;??_-;_-@_-"/>
    </dxf>
    <dxf>
      <font>
        <b val="0"/>
        <i val="0"/>
        <strike val="0"/>
        <condense val="0"/>
        <extend val="0"/>
        <outline val="0"/>
        <shadow val="0"/>
        <u val="none"/>
        <vertAlign val="baseline"/>
        <sz val="12"/>
        <color theme="1"/>
        <name val="Calibri"/>
        <family val="2"/>
        <scheme val="minor"/>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7.xml"/><Relationship Id="rId13" Type="http://schemas.microsoft.com/office/2007/relationships/slicerCache" Target="slicerCaches/slicerCache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6.xml"/><Relationship Id="rId12" Type="http://schemas.openxmlformats.org/officeDocument/2006/relationships/pivotCacheDefinition" Target="pivotCache/pivotCacheDefinition1.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chartsheet" Target="chartsheets/sheet1.xml"/><Relationship Id="rId11" Type="http://schemas.openxmlformats.org/officeDocument/2006/relationships/worksheet" Target="worksheets/sheet10.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9.xml"/><Relationship Id="rId4" Type="http://schemas.openxmlformats.org/officeDocument/2006/relationships/worksheet" Target="worksheets/sheet4.xml"/><Relationship Id="rId9" Type="http://schemas.openxmlformats.org/officeDocument/2006/relationships/worksheet" Target="worksheets/sheet8.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3" Type="http://schemas.openxmlformats.org/officeDocument/2006/relationships/image" Target="../media/image1.jpg"/><Relationship Id="rId7" Type="http://schemas.openxmlformats.org/officeDocument/2006/relationships/image" Target="../media/image5.jpg"/><Relationship Id="rId2" Type="http://schemas.microsoft.com/office/2011/relationships/chartColorStyle" Target="colors1.xml"/><Relationship Id="rId1" Type="http://schemas.microsoft.com/office/2011/relationships/chartStyle" Target="style1.xml"/><Relationship Id="rId6" Type="http://schemas.openxmlformats.org/officeDocument/2006/relationships/image" Target="../media/image4.jpg"/><Relationship Id="rId5" Type="http://schemas.openxmlformats.org/officeDocument/2006/relationships/image" Target="../media/image3.jpg"/><Relationship Id="rId4" Type="http://schemas.openxmlformats.org/officeDocument/2006/relationships/image" Target="../media/image2.jpg"/></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image" Target="../media/image7.png"/><Relationship Id="rId2" Type="http://schemas.microsoft.com/office/2011/relationships/chartColorStyle" Target="colors3.xml"/><Relationship Id="rId1" Type="http://schemas.microsoft.com/office/2011/relationships/chartStyle" Target="style3.xml"/><Relationship Id="rId6" Type="http://schemas.openxmlformats.org/officeDocument/2006/relationships/image" Target="../media/image10.png"/><Relationship Id="rId5" Type="http://schemas.openxmlformats.org/officeDocument/2006/relationships/image" Target="../media/image9.png"/><Relationship Id="rId4" Type="http://schemas.openxmlformats.org/officeDocument/2006/relationships/image" Target="../media/image8.png"/></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US"/>
        </a:p>
      </c:txPr>
    </c:title>
    <c:autoTitleDeleted val="0"/>
    <c:view3D>
      <c:rotX val="40"/>
      <c:rotY val="25"/>
      <c:rAngAx val="0"/>
      <c:perspective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'Washing Powder'!$G$4</c:f>
              <c:strCache>
                <c:ptCount val="1"/>
                <c:pt idx="0">
                  <c:v>Market Share</c:v>
                </c:pt>
              </c:strCache>
            </c:strRef>
          </c:tx>
          <c:spPr>
            <a:ln w="177800">
              <a:solidFill>
                <a:schemeClr val="tx1"/>
              </a:solidFill>
            </a:ln>
          </c:spPr>
          <c:dPt>
            <c:idx val="0"/>
            <c:bubble3D val="0"/>
            <c:spPr>
              <a:blipFill>
                <a:blip xmlns:r="http://schemas.openxmlformats.org/officeDocument/2006/relationships" r:embed="rId3"/>
                <a:stretch>
                  <a:fillRect/>
                </a:stretch>
              </a:blipFill>
              <a:ln w="177800">
                <a:solidFill>
                  <a:schemeClr val="tx1"/>
                </a:solidFill>
              </a:ln>
              <a:effectLst/>
              <a:sp3d contourW="177800">
                <a:contourClr>
                  <a:schemeClr val="tx1"/>
                </a:contourClr>
              </a:sp3d>
            </c:spPr>
            <c:extLst>
              <c:ext xmlns:c16="http://schemas.microsoft.com/office/drawing/2014/chart" uri="{C3380CC4-5D6E-409C-BE32-E72D297353CC}">
                <c16:uniqueId val="{00000003-E1DF-4CCE-BA54-1FE1B4EB1A54}"/>
              </c:ext>
            </c:extLst>
          </c:dPt>
          <c:dPt>
            <c:idx val="1"/>
            <c:bubble3D val="0"/>
            <c:spPr>
              <a:blipFill>
                <a:blip xmlns:r="http://schemas.openxmlformats.org/officeDocument/2006/relationships" r:embed="rId4"/>
                <a:stretch>
                  <a:fillRect/>
                </a:stretch>
              </a:blipFill>
              <a:ln w="177800">
                <a:solidFill>
                  <a:schemeClr val="tx1"/>
                </a:solidFill>
              </a:ln>
              <a:effectLst/>
              <a:sp3d contourW="177800">
                <a:contourClr>
                  <a:schemeClr val="tx1"/>
                </a:contourClr>
              </a:sp3d>
            </c:spPr>
            <c:extLst>
              <c:ext xmlns:c16="http://schemas.microsoft.com/office/drawing/2014/chart" uri="{C3380CC4-5D6E-409C-BE32-E72D297353CC}">
                <c16:uniqueId val="{00000004-E1DF-4CCE-BA54-1FE1B4EB1A54}"/>
              </c:ext>
            </c:extLst>
          </c:dPt>
          <c:dPt>
            <c:idx val="2"/>
            <c:bubble3D val="0"/>
            <c:spPr>
              <a:blipFill>
                <a:blip xmlns:r="http://schemas.openxmlformats.org/officeDocument/2006/relationships" r:embed="rId5"/>
                <a:stretch>
                  <a:fillRect/>
                </a:stretch>
              </a:blipFill>
              <a:ln w="177800">
                <a:solidFill>
                  <a:schemeClr val="tx1"/>
                </a:solidFill>
              </a:ln>
              <a:effectLst/>
              <a:sp3d contourW="177800">
                <a:contourClr>
                  <a:schemeClr val="tx1"/>
                </a:contourClr>
              </a:sp3d>
            </c:spPr>
            <c:extLst>
              <c:ext xmlns:c16="http://schemas.microsoft.com/office/drawing/2014/chart" uri="{C3380CC4-5D6E-409C-BE32-E72D297353CC}">
                <c16:uniqueId val="{00000005-7DC4-4112-9032-2805542B3493}"/>
              </c:ext>
            </c:extLst>
          </c:dPt>
          <c:dPt>
            <c:idx val="3"/>
            <c:bubble3D val="0"/>
            <c:spPr>
              <a:blipFill>
                <a:blip xmlns:r="http://schemas.openxmlformats.org/officeDocument/2006/relationships" r:embed="rId6"/>
                <a:stretch>
                  <a:fillRect/>
                </a:stretch>
              </a:blipFill>
              <a:ln w="177800">
                <a:solidFill>
                  <a:schemeClr val="tx1"/>
                </a:solidFill>
              </a:ln>
              <a:effectLst/>
              <a:sp3d contourW="177800">
                <a:contourClr>
                  <a:schemeClr val="tx1"/>
                </a:contourClr>
              </a:sp3d>
            </c:spPr>
            <c:extLst>
              <c:ext xmlns:c16="http://schemas.microsoft.com/office/drawing/2014/chart" uri="{C3380CC4-5D6E-409C-BE32-E72D297353CC}">
                <c16:uniqueId val="{00000007-7DC4-4112-9032-2805542B3493}"/>
              </c:ext>
            </c:extLst>
          </c:dPt>
          <c:dPt>
            <c:idx val="4"/>
            <c:bubble3D val="0"/>
            <c:spPr>
              <a:blipFill>
                <a:blip xmlns:r="http://schemas.openxmlformats.org/officeDocument/2006/relationships" r:embed="rId7"/>
                <a:stretch>
                  <a:fillRect/>
                </a:stretch>
              </a:blipFill>
              <a:ln w="177800">
                <a:solidFill>
                  <a:schemeClr val="tx1"/>
                </a:solidFill>
              </a:ln>
              <a:effectLst/>
              <a:sp3d contourW="177800">
                <a:contourClr>
                  <a:schemeClr val="tx1"/>
                </a:contourClr>
              </a:sp3d>
            </c:spPr>
            <c:extLst>
              <c:ext xmlns:c16="http://schemas.microsoft.com/office/drawing/2014/chart" uri="{C3380CC4-5D6E-409C-BE32-E72D297353CC}">
                <c16:uniqueId val="{00000002-E1DF-4CCE-BA54-1FE1B4EB1A54}"/>
              </c:ext>
            </c:extLst>
          </c:dPt>
          <c:cat>
            <c:strRef>
              <c:f>'Washing Powder'!$F$5:$F$9</c:f>
              <c:strCache>
                <c:ptCount val="5"/>
                <c:pt idx="0">
                  <c:v>Fairy</c:v>
                </c:pt>
                <c:pt idx="1">
                  <c:v>Bold</c:v>
                </c:pt>
                <c:pt idx="2">
                  <c:v>Daz</c:v>
                </c:pt>
                <c:pt idx="3">
                  <c:v>Ariel</c:v>
                </c:pt>
                <c:pt idx="4">
                  <c:v>Surf</c:v>
                </c:pt>
              </c:strCache>
            </c:strRef>
          </c:cat>
          <c:val>
            <c:numRef>
              <c:f>'Washing Powder'!$G$5:$G$9</c:f>
              <c:numCache>
                <c:formatCode>0%</c:formatCode>
                <c:ptCount val="5"/>
                <c:pt idx="0">
                  <c:v>0.15503875968992201</c:v>
                </c:pt>
                <c:pt idx="1">
                  <c:v>0.27131782945736399</c:v>
                </c:pt>
                <c:pt idx="2">
                  <c:v>0.170542635658915</c:v>
                </c:pt>
                <c:pt idx="3">
                  <c:v>0.28682170542635699</c:v>
                </c:pt>
                <c:pt idx="4">
                  <c:v>0.4</c:v>
                </c:pt>
              </c:numCache>
            </c:numRef>
          </c:val>
          <c:extLst>
            <c:ext xmlns:c16="http://schemas.microsoft.com/office/drawing/2014/chart" uri="{C3380CC4-5D6E-409C-BE32-E72D297353CC}">
              <c16:uniqueId val="{00000000-E1DF-4CCE-BA54-1FE1B4EB1A54}"/>
            </c:ext>
          </c:extLst>
        </c:ser>
        <c:dLbls>
          <c:showLegendKey val="0"/>
          <c:showVal val="0"/>
          <c:showCatName val="0"/>
          <c:showSerName val="0"/>
          <c:showPercent val="0"/>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[Excel Training File 19 March.xlsx]Pivot!PivotTable1</c:name>
    <c:fmtId val="0"/>
  </c:pivotSource>
  <c:chart>
    <c:autoTitleDeleted val="0"/>
    <c:pivotFmts>
      <c:pivotFmt>
        <c:idx val="0"/>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stacked"/>
        <c:varyColors val="0"/>
        <c:ser>
          <c:idx val="0"/>
          <c:order val="0"/>
          <c:tx>
            <c:strRef>
              <c:f>Pivot!$B$3:$B$4</c:f>
              <c:strCache>
                <c:ptCount val="1"/>
                <c:pt idx="0">
                  <c:v>Amarilla</c:v>
                </c:pt>
              </c:strCache>
            </c:strRef>
          </c:tx>
          <c:spPr>
            <a:solidFill>
              <a:schemeClr val="accent1"/>
            </a:solidFill>
            <a:ln>
              <a:noFill/>
            </a:ln>
            <a:effectLst/>
            <a:sp3d/>
          </c:spPr>
          <c:invertIfNegative val="0"/>
          <c:cat>
            <c:strRef>
              <c:f>Pivot!$A$5:$A$11</c:f>
              <c:strCache>
                <c:ptCount val="6"/>
                <c:pt idx="0">
                  <c:v>France</c:v>
                </c:pt>
                <c:pt idx="1">
                  <c:v>Germany</c:v>
                </c:pt>
                <c:pt idx="2">
                  <c:v>Ireland</c:v>
                </c:pt>
                <c:pt idx="3">
                  <c:v>Italy</c:v>
                </c:pt>
                <c:pt idx="4">
                  <c:v>Netherlands</c:v>
                </c:pt>
                <c:pt idx="5">
                  <c:v>Spain</c:v>
                </c:pt>
              </c:strCache>
            </c:strRef>
          </c:cat>
          <c:val>
            <c:numRef>
              <c:f>Pivot!$B$5:$B$11</c:f>
              <c:numCache>
                <c:formatCode>#,##0</c:formatCode>
                <c:ptCount val="6"/>
                <c:pt idx="0">
                  <c:v>2310910</c:v>
                </c:pt>
                <c:pt idx="1">
                  <c:v>4095884.5</c:v>
                </c:pt>
                <c:pt idx="2">
                  <c:v>4006204</c:v>
                </c:pt>
                <c:pt idx="3">
                  <c:v>2575210.5</c:v>
                </c:pt>
                <c:pt idx="4">
                  <c:v>2745874.5</c:v>
                </c:pt>
                <c:pt idx="5">
                  <c:v>3303196</c:v>
                </c:pt>
              </c:numCache>
            </c:numRef>
          </c:val>
          <c:extLst>
            <c:ext xmlns:c16="http://schemas.microsoft.com/office/drawing/2014/chart" uri="{C3380CC4-5D6E-409C-BE32-E72D297353CC}">
              <c16:uniqueId val="{00000000-2C26-40FE-8782-E3665348CA3E}"/>
            </c:ext>
          </c:extLst>
        </c:ser>
        <c:ser>
          <c:idx val="1"/>
          <c:order val="1"/>
          <c:tx>
            <c:strRef>
              <c:f>Pivot!$C$3:$C$4</c:f>
              <c:strCache>
                <c:ptCount val="1"/>
                <c:pt idx="0">
                  <c:v>Carretera</c:v>
                </c:pt>
              </c:strCache>
            </c:strRef>
          </c:tx>
          <c:spPr>
            <a:solidFill>
              <a:schemeClr val="accent2"/>
            </a:solidFill>
            <a:ln>
              <a:noFill/>
            </a:ln>
            <a:effectLst/>
            <a:sp3d/>
          </c:spPr>
          <c:invertIfNegative val="0"/>
          <c:cat>
            <c:strRef>
              <c:f>Pivot!$A$5:$A$11</c:f>
              <c:strCache>
                <c:ptCount val="6"/>
                <c:pt idx="0">
                  <c:v>France</c:v>
                </c:pt>
                <c:pt idx="1">
                  <c:v>Germany</c:v>
                </c:pt>
                <c:pt idx="2">
                  <c:v>Ireland</c:v>
                </c:pt>
                <c:pt idx="3">
                  <c:v>Italy</c:v>
                </c:pt>
                <c:pt idx="4">
                  <c:v>Netherlands</c:v>
                </c:pt>
                <c:pt idx="5">
                  <c:v>Spain</c:v>
                </c:pt>
              </c:strCache>
            </c:strRef>
          </c:cat>
          <c:val>
            <c:numRef>
              <c:f>Pivot!$C$5:$C$11</c:f>
              <c:numCache>
                <c:formatCode>#,##0</c:formatCode>
                <c:ptCount val="6"/>
                <c:pt idx="0">
                  <c:v>3747873.5</c:v>
                </c:pt>
                <c:pt idx="1">
                  <c:v>3147586</c:v>
                </c:pt>
                <c:pt idx="2">
                  <c:v>2056901.5</c:v>
                </c:pt>
                <c:pt idx="3">
                  <c:v>1259760</c:v>
                </c:pt>
                <c:pt idx="4">
                  <c:v>2382485.5</c:v>
                </c:pt>
                <c:pt idx="5">
                  <c:v>2342914</c:v>
                </c:pt>
              </c:numCache>
            </c:numRef>
          </c:val>
          <c:extLst>
            <c:ext xmlns:c16="http://schemas.microsoft.com/office/drawing/2014/chart" uri="{C3380CC4-5D6E-409C-BE32-E72D297353CC}">
              <c16:uniqueId val="{00000001-2C26-40FE-8782-E3665348CA3E}"/>
            </c:ext>
          </c:extLst>
        </c:ser>
        <c:ser>
          <c:idx val="2"/>
          <c:order val="2"/>
          <c:tx>
            <c:strRef>
              <c:f>Pivot!$D$3:$D$4</c:f>
              <c:strCache>
                <c:ptCount val="1"/>
                <c:pt idx="0">
                  <c:v>Montana</c:v>
                </c:pt>
              </c:strCache>
            </c:strRef>
          </c:tx>
          <c:spPr>
            <a:solidFill>
              <a:schemeClr val="accent3"/>
            </a:solidFill>
            <a:ln>
              <a:noFill/>
            </a:ln>
            <a:effectLst/>
            <a:sp3d/>
          </c:spPr>
          <c:invertIfNegative val="0"/>
          <c:cat>
            <c:strRef>
              <c:f>Pivot!$A$5:$A$11</c:f>
              <c:strCache>
                <c:ptCount val="6"/>
                <c:pt idx="0">
                  <c:v>France</c:v>
                </c:pt>
                <c:pt idx="1">
                  <c:v>Germany</c:v>
                </c:pt>
                <c:pt idx="2">
                  <c:v>Ireland</c:v>
                </c:pt>
                <c:pt idx="3">
                  <c:v>Italy</c:v>
                </c:pt>
                <c:pt idx="4">
                  <c:v>Netherlands</c:v>
                </c:pt>
                <c:pt idx="5">
                  <c:v>Spain</c:v>
                </c:pt>
              </c:strCache>
            </c:strRef>
          </c:cat>
          <c:val>
            <c:numRef>
              <c:f>Pivot!$D$5:$D$11</c:f>
              <c:numCache>
                <c:formatCode>#,##0</c:formatCode>
                <c:ptCount val="6"/>
                <c:pt idx="0">
                  <c:v>3017817</c:v>
                </c:pt>
                <c:pt idx="1">
                  <c:v>3262875</c:v>
                </c:pt>
                <c:pt idx="2">
                  <c:v>3121230</c:v>
                </c:pt>
                <c:pt idx="3">
                  <c:v>2992113</c:v>
                </c:pt>
                <c:pt idx="4">
                  <c:v>2948939.5</c:v>
                </c:pt>
                <c:pt idx="5">
                  <c:v>1206860</c:v>
                </c:pt>
              </c:numCache>
            </c:numRef>
          </c:val>
          <c:extLst>
            <c:ext xmlns:c16="http://schemas.microsoft.com/office/drawing/2014/chart" uri="{C3380CC4-5D6E-409C-BE32-E72D297353CC}">
              <c16:uniqueId val="{00000002-2C26-40FE-8782-E3665348CA3E}"/>
            </c:ext>
          </c:extLst>
        </c:ser>
        <c:ser>
          <c:idx val="3"/>
          <c:order val="3"/>
          <c:tx>
            <c:strRef>
              <c:f>Pivot!$E$3:$E$4</c:f>
              <c:strCache>
                <c:ptCount val="1"/>
                <c:pt idx="0">
                  <c:v>Paseo</c:v>
                </c:pt>
              </c:strCache>
            </c:strRef>
          </c:tx>
          <c:spPr>
            <a:solidFill>
              <a:schemeClr val="accent4"/>
            </a:solidFill>
            <a:ln>
              <a:noFill/>
            </a:ln>
            <a:effectLst/>
            <a:sp3d/>
          </c:spPr>
          <c:invertIfNegative val="0"/>
          <c:cat>
            <c:strRef>
              <c:f>Pivot!$A$5:$A$11</c:f>
              <c:strCache>
                <c:ptCount val="6"/>
                <c:pt idx="0">
                  <c:v>France</c:v>
                </c:pt>
                <c:pt idx="1">
                  <c:v>Germany</c:v>
                </c:pt>
                <c:pt idx="2">
                  <c:v>Ireland</c:v>
                </c:pt>
                <c:pt idx="3">
                  <c:v>Italy</c:v>
                </c:pt>
                <c:pt idx="4">
                  <c:v>Netherlands</c:v>
                </c:pt>
                <c:pt idx="5">
                  <c:v>Spain</c:v>
                </c:pt>
              </c:strCache>
            </c:strRef>
          </c:cat>
          <c:val>
            <c:numRef>
              <c:f>Pivot!$E$5:$E$11</c:f>
              <c:numCache>
                <c:formatCode>#,##0</c:formatCode>
                <c:ptCount val="6"/>
                <c:pt idx="0">
                  <c:v>6142208</c:v>
                </c:pt>
                <c:pt idx="1">
                  <c:v>4784051</c:v>
                </c:pt>
                <c:pt idx="2">
                  <c:v>4867312</c:v>
                </c:pt>
                <c:pt idx="3">
                  <c:v>7019259</c:v>
                </c:pt>
                <c:pt idx="4">
                  <c:v>7275636</c:v>
                </c:pt>
                <c:pt idx="5">
                  <c:v>5523196</c:v>
                </c:pt>
              </c:numCache>
            </c:numRef>
          </c:val>
          <c:extLst>
            <c:ext xmlns:c16="http://schemas.microsoft.com/office/drawing/2014/chart" uri="{C3380CC4-5D6E-409C-BE32-E72D297353CC}">
              <c16:uniqueId val="{00000003-2C26-40FE-8782-E3665348CA3E}"/>
            </c:ext>
          </c:extLst>
        </c:ser>
        <c:ser>
          <c:idx val="4"/>
          <c:order val="4"/>
          <c:tx>
            <c:strRef>
              <c:f>Pivot!$F$3:$F$4</c:f>
              <c:strCache>
                <c:ptCount val="1"/>
                <c:pt idx="0">
                  <c:v>Velo</c:v>
                </c:pt>
              </c:strCache>
            </c:strRef>
          </c:tx>
          <c:spPr>
            <a:solidFill>
              <a:schemeClr val="accent5"/>
            </a:solidFill>
            <a:ln>
              <a:noFill/>
            </a:ln>
            <a:effectLst/>
            <a:sp3d/>
          </c:spPr>
          <c:invertIfNegative val="0"/>
          <c:cat>
            <c:strRef>
              <c:f>Pivot!$A$5:$A$11</c:f>
              <c:strCache>
                <c:ptCount val="6"/>
                <c:pt idx="0">
                  <c:v>France</c:v>
                </c:pt>
                <c:pt idx="1">
                  <c:v>Germany</c:v>
                </c:pt>
                <c:pt idx="2">
                  <c:v>Ireland</c:v>
                </c:pt>
                <c:pt idx="3">
                  <c:v>Italy</c:v>
                </c:pt>
                <c:pt idx="4">
                  <c:v>Netherlands</c:v>
                </c:pt>
                <c:pt idx="5">
                  <c:v>Spain</c:v>
                </c:pt>
              </c:strCache>
            </c:strRef>
          </c:cat>
          <c:val>
            <c:numRef>
              <c:f>Pivot!$F$5:$F$11</c:f>
              <c:numCache>
                <c:formatCode>#,##0</c:formatCode>
                <c:ptCount val="6"/>
                <c:pt idx="0">
                  <c:v>3492704.5</c:v>
                </c:pt>
                <c:pt idx="1">
                  <c:v>5324137</c:v>
                </c:pt>
                <c:pt idx="2">
                  <c:v>3345629</c:v>
                </c:pt>
                <c:pt idx="3">
                  <c:v>2781186</c:v>
                </c:pt>
                <c:pt idx="4">
                  <c:v>3535907</c:v>
                </c:pt>
                <c:pt idx="5">
                  <c:v>1347205</c:v>
                </c:pt>
              </c:numCache>
            </c:numRef>
          </c:val>
          <c:extLst>
            <c:ext xmlns:c16="http://schemas.microsoft.com/office/drawing/2014/chart" uri="{C3380CC4-5D6E-409C-BE32-E72D297353CC}">
              <c16:uniqueId val="{00000004-2C26-40FE-8782-E3665348CA3E}"/>
            </c:ext>
          </c:extLst>
        </c:ser>
        <c:ser>
          <c:idx val="5"/>
          <c:order val="5"/>
          <c:tx>
            <c:strRef>
              <c:f>Pivot!$G$3:$G$4</c:f>
              <c:strCache>
                <c:ptCount val="1"/>
                <c:pt idx="0">
                  <c:v>VTT</c:v>
                </c:pt>
              </c:strCache>
            </c:strRef>
          </c:tx>
          <c:spPr>
            <a:solidFill>
              <a:schemeClr val="accent6"/>
            </a:solidFill>
            <a:ln>
              <a:noFill/>
            </a:ln>
            <a:effectLst/>
            <a:sp3d/>
          </c:spPr>
          <c:invertIfNegative val="0"/>
          <c:cat>
            <c:strRef>
              <c:f>Pivot!$A$5:$A$11</c:f>
              <c:strCache>
                <c:ptCount val="6"/>
                <c:pt idx="0">
                  <c:v>France</c:v>
                </c:pt>
                <c:pt idx="1">
                  <c:v>Germany</c:v>
                </c:pt>
                <c:pt idx="2">
                  <c:v>Ireland</c:v>
                </c:pt>
                <c:pt idx="3">
                  <c:v>Italy</c:v>
                </c:pt>
                <c:pt idx="4">
                  <c:v>Netherlands</c:v>
                </c:pt>
                <c:pt idx="5">
                  <c:v>Spain</c:v>
                </c:pt>
              </c:strCache>
            </c:strRef>
          </c:cat>
          <c:val>
            <c:numRef>
              <c:f>Pivot!$G$5:$G$11</c:f>
              <c:numCache>
                <c:formatCode>#,##0</c:formatCode>
                <c:ptCount val="6"/>
                <c:pt idx="0">
                  <c:v>3636463.5</c:v>
                </c:pt>
                <c:pt idx="1">
                  <c:v>3713596</c:v>
                </c:pt>
                <c:pt idx="2">
                  <c:v>3502205</c:v>
                </c:pt>
                <c:pt idx="3">
                  <c:v>5551092</c:v>
                </c:pt>
                <c:pt idx="4">
                  <c:v>3687298</c:v>
                </c:pt>
                <c:pt idx="5">
                  <c:v>1877879</c:v>
                </c:pt>
              </c:numCache>
            </c:numRef>
          </c:val>
          <c:extLst>
            <c:ext xmlns:c16="http://schemas.microsoft.com/office/drawing/2014/chart" uri="{C3380CC4-5D6E-409C-BE32-E72D297353CC}">
              <c16:uniqueId val="{00000005-2C26-40FE-8782-E3665348CA3E}"/>
            </c:ext>
          </c:extLst>
        </c:ser>
        <c:dLbls>
          <c:showLegendKey val="0"/>
          <c:showVal val="0"/>
          <c:showCatName val="0"/>
          <c:showSerName val="0"/>
          <c:showPercent val="0"/>
          <c:showBubbleSize val="0"/>
        </c:dLbls>
        <c:gapWidth val="150"/>
        <c:shape val="box"/>
        <c:axId val="822459968"/>
        <c:axId val="822459608"/>
        <c:axId val="0"/>
      </c:bar3DChart>
      <c:catAx>
        <c:axId val="822459968"/>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22459608"/>
        <c:crosses val="autoZero"/>
        <c:auto val="1"/>
        <c:lblAlgn val="ctr"/>
        <c:lblOffset val="100"/>
        <c:noMultiLvlLbl val="0"/>
      </c:catAx>
      <c:valAx>
        <c:axId val="8224596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22459968"/>
        <c:crosses val="autoZero"/>
        <c:crossBetween val="between"/>
        <c:dispUnits>
          <c:builtInUnit val="millions"/>
          <c:dispUnitsLbl>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6">
                <a:lumMod val="75000"/>
              </a:schemeClr>
            </a:solidFill>
            <a:ln>
              <a:noFill/>
            </a:ln>
            <a:effectLst/>
          </c:spPr>
          <c:invertIfNegative val="0"/>
          <c:dPt>
            <c:idx val="0"/>
            <c:invertIfNegative val="0"/>
            <c:bubble3D val="0"/>
            <c:spPr>
              <a:blipFill>
                <a:blip xmlns:r="http://schemas.openxmlformats.org/officeDocument/2006/relationships" r:embed="rId3"/>
                <a:stretch>
                  <a:fillRect/>
                </a:stretch>
              </a:blipFill>
              <a:ln>
                <a:noFill/>
              </a:ln>
              <a:effectLst/>
            </c:spPr>
            <c:pictureOptions>
              <c:pictureFormat val="stackScale"/>
            </c:pictureOptions>
            <c:extLst>
              <c:ext xmlns:c16="http://schemas.microsoft.com/office/drawing/2014/chart" uri="{C3380CC4-5D6E-409C-BE32-E72D297353CC}">
                <c16:uniqueId val="{00000002-DCE0-4042-AF9B-39D736833CD8}"/>
              </c:ext>
            </c:extLst>
          </c:dPt>
          <c:dPt>
            <c:idx val="1"/>
            <c:invertIfNegative val="0"/>
            <c:bubble3D val="0"/>
            <c:spPr>
              <a:blipFill>
                <a:blip xmlns:r="http://schemas.openxmlformats.org/officeDocument/2006/relationships" r:embed="rId4"/>
                <a:stretch>
                  <a:fillRect/>
                </a:stretch>
              </a:blipFill>
              <a:ln>
                <a:noFill/>
              </a:ln>
              <a:effectLst/>
            </c:spPr>
            <c:pictureOptions>
              <c:pictureFormat val="stackScale"/>
            </c:pictureOptions>
            <c:extLst>
              <c:ext xmlns:c16="http://schemas.microsoft.com/office/drawing/2014/chart" uri="{C3380CC4-5D6E-409C-BE32-E72D297353CC}">
                <c16:uniqueId val="{00000004-DCE0-4042-AF9B-39D736833CD8}"/>
              </c:ext>
            </c:extLst>
          </c:dPt>
          <c:cat>
            <c:strRef>
              <c:f>'Magic Chart'!$D$3:$E$3</c:f>
              <c:strCache>
                <c:ptCount val="2"/>
                <c:pt idx="0">
                  <c:v>Happy</c:v>
                </c:pt>
                <c:pt idx="1">
                  <c:v>Unhappy</c:v>
                </c:pt>
              </c:strCache>
            </c:strRef>
          </c:cat>
          <c:val>
            <c:numRef>
              <c:f>'Magic Chart'!$D$4:$E$4</c:f>
              <c:numCache>
                <c:formatCode>0%</c:formatCode>
                <c:ptCount val="2"/>
                <c:pt idx="0">
                  <c:v>0.75</c:v>
                </c:pt>
                <c:pt idx="1">
                  <c:v>0.25</c:v>
                </c:pt>
              </c:numCache>
            </c:numRef>
          </c:val>
          <c:extLst>
            <c:ext xmlns:c16="http://schemas.microsoft.com/office/drawing/2014/chart" uri="{C3380CC4-5D6E-409C-BE32-E72D297353CC}">
              <c16:uniqueId val="{00000000-DCE0-4042-AF9B-39D736833CD8}"/>
            </c:ext>
          </c:extLst>
        </c:ser>
        <c:ser>
          <c:idx val="1"/>
          <c:order val="1"/>
          <c:spPr>
            <a:solidFill>
              <a:srgbClr val="FF0000"/>
            </a:solidFill>
            <a:ln>
              <a:noFill/>
            </a:ln>
            <a:effectLst/>
          </c:spPr>
          <c:invertIfNegative val="0"/>
          <c:dPt>
            <c:idx val="0"/>
            <c:invertIfNegative val="0"/>
            <c:bubble3D val="0"/>
            <c:spPr>
              <a:blipFill>
                <a:blip xmlns:r="http://schemas.openxmlformats.org/officeDocument/2006/relationships" r:embed="rId5"/>
                <a:stretch>
                  <a:fillRect/>
                </a:stretch>
              </a:blipFill>
              <a:ln>
                <a:noFill/>
              </a:ln>
              <a:effectLst/>
            </c:spPr>
            <c:pictureOptions>
              <c:pictureFormat val="stackScale"/>
            </c:pictureOptions>
            <c:extLst>
              <c:ext xmlns:c16="http://schemas.microsoft.com/office/drawing/2014/chart" uri="{C3380CC4-5D6E-409C-BE32-E72D297353CC}">
                <c16:uniqueId val="{00000003-DCE0-4042-AF9B-39D736833CD8}"/>
              </c:ext>
            </c:extLst>
          </c:dPt>
          <c:dPt>
            <c:idx val="1"/>
            <c:invertIfNegative val="0"/>
            <c:bubble3D val="0"/>
            <c:spPr>
              <a:blipFill>
                <a:blip xmlns:r="http://schemas.openxmlformats.org/officeDocument/2006/relationships" r:embed="rId6"/>
                <a:stretch>
                  <a:fillRect/>
                </a:stretch>
              </a:blipFill>
              <a:ln>
                <a:noFill/>
              </a:ln>
              <a:effectLst/>
            </c:spPr>
            <c:pictureOptions>
              <c:pictureFormat val="stackScale"/>
            </c:pictureOptions>
            <c:extLst>
              <c:ext xmlns:c16="http://schemas.microsoft.com/office/drawing/2014/chart" uri="{C3380CC4-5D6E-409C-BE32-E72D297353CC}">
                <c16:uniqueId val="{00000005-DCE0-4042-AF9B-39D736833CD8}"/>
              </c:ext>
            </c:extLst>
          </c:dPt>
          <c:cat>
            <c:strRef>
              <c:f>'Magic Chart'!$D$3:$E$3</c:f>
              <c:strCache>
                <c:ptCount val="2"/>
                <c:pt idx="0">
                  <c:v>Happy</c:v>
                </c:pt>
                <c:pt idx="1">
                  <c:v>Unhappy</c:v>
                </c:pt>
              </c:strCache>
            </c:strRef>
          </c:cat>
          <c:val>
            <c:numRef>
              <c:f>'Magic Chart'!$D$5:$E$5</c:f>
              <c:numCache>
                <c:formatCode>0%</c:formatCode>
                <c:ptCount val="2"/>
                <c:pt idx="0">
                  <c:v>1</c:v>
                </c:pt>
                <c:pt idx="1">
                  <c:v>1</c:v>
                </c:pt>
              </c:numCache>
            </c:numRef>
          </c:val>
          <c:extLst>
            <c:ext xmlns:c16="http://schemas.microsoft.com/office/drawing/2014/chart" uri="{C3380CC4-5D6E-409C-BE32-E72D297353CC}">
              <c16:uniqueId val="{00000001-DCE0-4042-AF9B-39D736833CD8}"/>
            </c:ext>
          </c:extLst>
        </c:ser>
        <c:dLbls>
          <c:showLegendKey val="0"/>
          <c:showVal val="0"/>
          <c:showCatName val="0"/>
          <c:showSerName val="0"/>
          <c:showPercent val="0"/>
          <c:showBubbleSize val="0"/>
        </c:dLbls>
        <c:gapWidth val="0"/>
        <c:overlap val="100"/>
        <c:axId val="828126927"/>
        <c:axId val="810011311"/>
      </c:barChart>
      <c:catAx>
        <c:axId val="828126927"/>
        <c:scaling>
          <c:orientation val="minMax"/>
        </c:scaling>
        <c:delete val="1"/>
        <c:axPos val="b"/>
        <c:numFmt formatCode="General" sourceLinked="1"/>
        <c:majorTickMark val="none"/>
        <c:minorTickMark val="none"/>
        <c:tickLblPos val="nextTo"/>
        <c:crossAx val="810011311"/>
        <c:crosses val="autoZero"/>
        <c:auto val="1"/>
        <c:lblAlgn val="ctr"/>
        <c:lblOffset val="100"/>
        <c:noMultiLvlLbl val="0"/>
      </c:catAx>
      <c:valAx>
        <c:axId val="810011311"/>
        <c:scaling>
          <c:orientation val="minMax"/>
        </c:scaling>
        <c:delete val="1"/>
        <c:axPos val="l"/>
        <c:numFmt formatCode="0%" sourceLinked="1"/>
        <c:majorTickMark val="none"/>
        <c:minorTickMark val="none"/>
        <c:tickLblPos val="nextTo"/>
        <c:crossAx val="82812692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6C5E901-D799-4E95-AF0F-489228EC6643}">
  <sheetPr/>
  <sheetViews>
    <sheetView zoomScale="111"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absoluteAnchor>
    <xdr:pos x="0" y="0"/>
    <xdr:ext cx="9293311" cy="6066824"/>
    <xdr:graphicFrame macro="">
      <xdr:nvGraphicFramePr>
        <xdr:cNvPr id="2" name="Chart 1">
          <a:extLst>
            <a:ext uri="{FF2B5EF4-FFF2-40B4-BE49-F238E27FC236}">
              <a16:creationId xmlns:a16="http://schemas.microsoft.com/office/drawing/2014/main" id="{7D62F7C9-1500-8D02-5231-66A33EC1574C}"/>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xdr:from>
      <xdr:col>0</xdr:col>
      <xdr:colOff>247649</xdr:colOff>
      <xdr:row>12</xdr:row>
      <xdr:rowOff>28576</xdr:rowOff>
    </xdr:from>
    <xdr:to>
      <xdr:col>7</xdr:col>
      <xdr:colOff>238124</xdr:colOff>
      <xdr:row>29</xdr:row>
      <xdr:rowOff>114300</xdr:rowOff>
    </xdr:to>
    <xdr:graphicFrame macro="">
      <xdr:nvGraphicFramePr>
        <xdr:cNvPr id="2" name="Chart 1">
          <a:extLst>
            <a:ext uri="{FF2B5EF4-FFF2-40B4-BE49-F238E27FC236}">
              <a16:creationId xmlns:a16="http://schemas.microsoft.com/office/drawing/2014/main" id="{118AE77E-A943-10BF-3829-5E403CDC29C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9</xdr:col>
      <xdr:colOff>47625</xdr:colOff>
      <xdr:row>3</xdr:row>
      <xdr:rowOff>76201</xdr:rowOff>
    </xdr:from>
    <xdr:to>
      <xdr:col>11</xdr:col>
      <xdr:colOff>257175</xdr:colOff>
      <xdr:row>13</xdr:row>
      <xdr:rowOff>57151</xdr:rowOff>
    </xdr:to>
    <mc:AlternateContent xmlns:mc="http://schemas.openxmlformats.org/markup-compatibility/2006" xmlns:a14="http://schemas.microsoft.com/office/drawing/2010/main">
      <mc:Choice Requires="a14">
        <xdr:graphicFrame macro="">
          <xdr:nvGraphicFramePr>
            <xdr:cNvPr id="3" name="Segment">
              <a:extLst>
                <a:ext uri="{FF2B5EF4-FFF2-40B4-BE49-F238E27FC236}">
                  <a16:creationId xmlns:a16="http://schemas.microsoft.com/office/drawing/2014/main" id="{00D85C2C-4B1F-30FC-7A4D-E1267DBBB259}"/>
                </a:ext>
              </a:extLst>
            </xdr:cNvPr>
            <xdr:cNvGraphicFramePr/>
          </xdr:nvGraphicFramePr>
          <xdr:xfrm>
            <a:off x="0" y="0"/>
            <a:ext cx="0" cy="0"/>
          </xdr:xfrm>
          <a:graphic>
            <a:graphicData uri="http://schemas.microsoft.com/office/drawing/2010/slicer">
              <sle:slicer xmlns:sle="http://schemas.microsoft.com/office/drawing/2010/slicer" name="Segment"/>
            </a:graphicData>
          </a:graphic>
        </xdr:graphicFrame>
      </mc:Choice>
      <mc:Fallback xmlns="">
        <xdr:sp macro="" textlink="">
          <xdr:nvSpPr>
            <xdr:cNvPr id="0" name=""/>
            <xdr:cNvSpPr>
              <a:spLocks noTextEdit="1"/>
            </xdr:cNvSpPr>
          </xdr:nvSpPr>
          <xdr:spPr>
            <a:xfrm>
              <a:off x="7134225" y="647701"/>
              <a:ext cx="1752600" cy="1885950"/>
            </a:xfrm>
            <a:prstGeom prst="rect">
              <a:avLst/>
            </a:prstGeom>
            <a:solidFill>
              <a:prstClr val="white"/>
            </a:solidFill>
            <a:ln w="1">
              <a:solidFill>
                <a:prstClr val="green"/>
              </a:solidFill>
            </a:ln>
          </xdr:spPr>
          <xdr:txBody>
            <a:bodyPr vertOverflow="clip" horzOverflow="clip"/>
            <a:lstStyle/>
            <a:p>
              <a:r>
                <a:rPr lang="en-I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409575</xdr:colOff>
      <xdr:row>3</xdr:row>
      <xdr:rowOff>95250</xdr:rowOff>
    </xdr:from>
    <xdr:to>
      <xdr:col>16</xdr:col>
      <xdr:colOff>390883</xdr:colOff>
      <xdr:row>27</xdr:row>
      <xdr:rowOff>172099</xdr:rowOff>
    </xdr:to>
    <xdr:pic>
      <xdr:nvPicPr>
        <xdr:cNvPr id="4" name="Picture 3">
          <a:extLst>
            <a:ext uri="{FF2B5EF4-FFF2-40B4-BE49-F238E27FC236}">
              <a16:creationId xmlns:a16="http://schemas.microsoft.com/office/drawing/2014/main" id="{2447ED69-AD2A-0784-1C4D-1F37BCC0D767}"/>
            </a:ext>
          </a:extLst>
        </xdr:cNvPr>
        <xdr:cNvPicPr>
          <a:picLocks noChangeAspect="1"/>
        </xdr:cNvPicPr>
      </xdr:nvPicPr>
      <xdr:blipFill>
        <a:blip xmlns:r="http://schemas.openxmlformats.org/officeDocument/2006/relationships" r:embed="rId2"/>
        <a:stretch>
          <a:fillRect/>
        </a:stretch>
      </xdr:blipFill>
      <xdr:spPr>
        <a:xfrm>
          <a:off x="10934700" y="666750"/>
          <a:ext cx="2562583" cy="464884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252411</xdr:colOff>
      <xdr:row>6</xdr:row>
      <xdr:rowOff>171450</xdr:rowOff>
    </xdr:from>
    <xdr:to>
      <xdr:col>10</xdr:col>
      <xdr:colOff>228600</xdr:colOff>
      <xdr:row>28</xdr:row>
      <xdr:rowOff>47625</xdr:rowOff>
    </xdr:to>
    <xdr:graphicFrame macro="">
      <xdr:nvGraphicFramePr>
        <xdr:cNvPr id="22" name="Chart 21">
          <a:extLst>
            <a:ext uri="{FF2B5EF4-FFF2-40B4-BE49-F238E27FC236}">
              <a16:creationId xmlns:a16="http://schemas.microsoft.com/office/drawing/2014/main" id="{49AB3A3C-8E12-869F-C169-28602595565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lliam Campbell" refreshedDate="45370.67390671296" createdVersion="8" refreshedVersion="8" minRefreshableVersion="3" recordCount="700" xr:uid="{CAF554FB-5FAF-4ADE-9F74-45FCDF31DCA6}">
  <cacheSource type="worksheet">
    <worksheetSource ref="A1:R701" sheet="Data (2)"/>
  </cacheSource>
  <cacheFields count="18">
    <cacheField name="ID" numFmtId="0">
      <sharedItems containsSemiMixedTypes="0" containsString="0" containsNumber="1" containsInteger="1" minValue="10128" maxValue="99984"/>
    </cacheField>
    <cacheField name="Segment" numFmtId="0">
      <sharedItems count="5">
        <s v="Midmarket"/>
        <s v="Enterprise"/>
        <s v="Small Business"/>
        <s v="Government"/>
        <s v="Channel Partners"/>
      </sharedItems>
    </cacheField>
    <cacheField name="Country" numFmtId="0">
      <sharedItems count="6">
        <s v="Italy"/>
        <s v="Ireland"/>
        <s v="France"/>
        <s v="Germany"/>
        <s v="Netherlands"/>
        <s v="Spain"/>
      </sharedItems>
    </cacheField>
    <cacheField name="Product" numFmtId="0">
      <sharedItems count="6">
        <s v="Paseo"/>
        <s v="Amarilla"/>
        <s v="Velo"/>
        <s v="VTT"/>
        <s v="Carretera"/>
        <s v="Montana"/>
      </sharedItems>
    </cacheField>
    <cacheField name="Discount Band" numFmtId="0">
      <sharedItems/>
    </cacheField>
    <cacheField name="Units Sold" numFmtId="0">
      <sharedItems containsSemiMixedTypes="0" containsString="0" containsNumber="1" minValue="200" maxValue="4492.5"/>
    </cacheField>
    <cacheField name="Manager" numFmtId="0">
      <sharedItems/>
    </cacheField>
    <cacheField name="Manufacturing Price" numFmtId="43">
      <sharedItems containsSemiMixedTypes="0" containsString="0" containsNumber="1" containsInteger="1" minValue="3" maxValue="260"/>
    </cacheField>
    <cacheField name="Sale Price" numFmtId="43">
      <sharedItems containsSemiMixedTypes="0" containsString="0" containsNumber="1" containsInteger="1" minValue="7" maxValue="350"/>
    </cacheField>
    <cacheField name="Gross Sales" numFmtId="43">
      <sharedItems containsSemiMixedTypes="0" containsString="0" containsNumber="1" minValue="1799" maxValue="1207500"/>
    </cacheField>
    <cacheField name="VAT Rate" numFmtId="9">
      <sharedItems containsSemiMixedTypes="0" containsString="0" containsNumber="1" minValue="0.19" maxValue="0.24"/>
    </cacheField>
    <cacheField name="VAT Included" numFmtId="43">
      <sharedItems/>
    </cacheField>
    <cacheField name="VAT Applied" numFmtId="167">
      <sharedItems containsSemiMixedTypes="0" containsString="0" containsNumber="1" minValue="0" maxValue="265650"/>
    </cacheField>
    <cacheField name="Discounts" numFmtId="43">
      <sharedItems containsSemiMixedTypes="0" containsString="0" containsNumber="1" minValue="0" maxValue="149677.5"/>
    </cacheField>
    <cacheField name=" Sales" numFmtId="43">
      <sharedItems containsSemiMixedTypes="0" containsString="0" containsNumber="1" minValue="1655.08" maxValue="1159200"/>
    </cacheField>
    <cacheField name="COGS" numFmtId="43">
      <sharedItems containsSemiMixedTypes="0" containsString="0" containsNumber="1" minValue="918" maxValue="950625"/>
    </cacheField>
    <cacheField name="Profit" numFmtId="43">
      <sharedItems containsSemiMixedTypes="0" containsString="0" containsNumber="1" minValue="-40617.5" maxValue="262200"/>
    </cacheField>
    <cacheField name="Date" numFmtId="14">
      <sharedItems containsSemiMixedTypes="0" containsNonDate="0" containsDate="1" containsString="0" minDate="2023-01-01T00:00:00" maxDate="2023-12-29T00:00:00"/>
    </cacheField>
  </cacheFields>
  <extLst>
    <ext xmlns:x14="http://schemas.microsoft.com/office/spreadsheetml/2009/9/main" uri="{725AE2AE-9491-48be-B2B4-4EB974FC3084}">
      <x14:pivotCacheDefinition pivotCacheId="1233741321"/>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00">
  <r>
    <n v="17410"/>
    <x v="0"/>
    <x v="0"/>
    <x v="0"/>
    <s v="Low"/>
    <n v="1514"/>
    <s v="Luigi"/>
    <n v="10"/>
    <n v="15"/>
    <n v="22710"/>
    <n v="0.22"/>
    <s v="No"/>
    <n v="0"/>
    <n v="227.1"/>
    <n v="22482.9"/>
    <n v="15140"/>
    <n v="7342.9000000000015"/>
    <d v="2023-12-06T00:00:00"/>
  </r>
  <r>
    <n v="64820"/>
    <x v="1"/>
    <x v="0"/>
    <x v="1"/>
    <s v="High"/>
    <n v="579"/>
    <s v="Luigi"/>
    <n v="260"/>
    <n v="125"/>
    <n v="72375"/>
    <n v="0.22"/>
    <s v="No"/>
    <n v="0"/>
    <n v="7237.5"/>
    <n v="65137.5"/>
    <n v="69480"/>
    <n v="-4342.5"/>
    <d v="2023-09-24T00:00:00"/>
  </r>
  <r>
    <n v="64975"/>
    <x v="2"/>
    <x v="1"/>
    <x v="2"/>
    <s v="High"/>
    <n v="2460"/>
    <s v="Ciarán"/>
    <n v="120"/>
    <n v="300"/>
    <n v="738000"/>
    <n v="0.23"/>
    <s v="Yes"/>
    <n v="169740"/>
    <n v="103320"/>
    <n v="634680"/>
    <n v="615000"/>
    <n v="19680"/>
    <d v="2023-08-12T00:00:00"/>
  </r>
  <r>
    <n v="62831"/>
    <x v="3"/>
    <x v="2"/>
    <x v="1"/>
    <s v="High"/>
    <n v="1190"/>
    <s v="Francoise"/>
    <n v="260"/>
    <n v="7"/>
    <n v="8330"/>
    <n v="0.2"/>
    <s v="Yes"/>
    <n v="1666"/>
    <n v="1082.9000000000001"/>
    <n v="7247.1"/>
    <n v="5950"/>
    <n v="1297.1000000000004"/>
    <d v="2023-06-27T00:00:00"/>
  </r>
  <r>
    <n v="67207"/>
    <x v="3"/>
    <x v="2"/>
    <x v="3"/>
    <s v="Medium"/>
    <n v="574.5"/>
    <s v="Francoise"/>
    <n v="250"/>
    <n v="350"/>
    <n v="201075"/>
    <n v="0.2"/>
    <s v="No"/>
    <n v="0"/>
    <n v="16086"/>
    <n v="184989"/>
    <n v="149370"/>
    <n v="35619"/>
    <d v="2023-08-02T00:00:00"/>
  </r>
  <r>
    <n v="82018"/>
    <x v="1"/>
    <x v="3"/>
    <x v="4"/>
    <s v="High"/>
    <n v="2767"/>
    <s v="Bertha"/>
    <n v="3"/>
    <n v="125"/>
    <n v="345875"/>
    <n v="0.19"/>
    <s v="No"/>
    <n v="0"/>
    <n v="51881.25"/>
    <n v="293993.75"/>
    <n v="332040"/>
    <n v="-38046.25"/>
    <d v="2023-02-26T00:00:00"/>
  </r>
  <r>
    <n v="68622"/>
    <x v="3"/>
    <x v="4"/>
    <x v="3"/>
    <s v="High"/>
    <n v="280"/>
    <s v="Klaas "/>
    <n v="250"/>
    <n v="7"/>
    <n v="1960"/>
    <n v="0.24"/>
    <s v="Yes"/>
    <n v="470.4"/>
    <n v="274.39999999999998"/>
    <n v="1685.6"/>
    <n v="1400"/>
    <n v="285.59999999999991"/>
    <d v="2023-01-15T00:00:00"/>
  </r>
  <r>
    <n v="13569"/>
    <x v="0"/>
    <x v="4"/>
    <x v="2"/>
    <s v="High"/>
    <n v="655"/>
    <s v="Klaas "/>
    <n v="120"/>
    <n v="15"/>
    <n v="9825"/>
    <n v="0.24"/>
    <s v="Yes"/>
    <n v="2358"/>
    <n v="1080.75"/>
    <n v="8744.25"/>
    <n v="6550"/>
    <n v="2194.25"/>
    <d v="2023-01-11T00:00:00"/>
  </r>
  <r>
    <n v="57344"/>
    <x v="3"/>
    <x v="4"/>
    <x v="0"/>
    <s v="Medium"/>
    <n v="1389"/>
    <s v="Klaas "/>
    <n v="10"/>
    <n v="20"/>
    <n v="27780"/>
    <n v="0.24"/>
    <s v="Yes"/>
    <n v="6667.2"/>
    <n v="1389"/>
    <n v="26391"/>
    <n v="13890"/>
    <n v="12501"/>
    <d v="2023-12-15T00:00:00"/>
  </r>
  <r>
    <n v="28903"/>
    <x v="2"/>
    <x v="2"/>
    <x v="0"/>
    <s v="Low"/>
    <n v="2434.5"/>
    <s v="Francoise"/>
    <n v="10"/>
    <n v="300"/>
    <n v="730350"/>
    <n v="0.2"/>
    <s v="No"/>
    <n v="0"/>
    <n v="21910.5"/>
    <n v="708439.5"/>
    <n v="608625"/>
    <n v="99814.5"/>
    <d v="2023-09-09T00:00:00"/>
  </r>
  <r>
    <n v="50889"/>
    <x v="4"/>
    <x v="0"/>
    <x v="2"/>
    <s v="Low"/>
    <n v="1465"/>
    <s v="Luigi"/>
    <n v="120"/>
    <n v="12"/>
    <n v="17580"/>
    <n v="0.22"/>
    <s v="No"/>
    <n v="0"/>
    <n v="703.2"/>
    <n v="16876.8"/>
    <n v="4395"/>
    <n v="12481.8"/>
    <d v="2023-10-14T00:00:00"/>
  </r>
  <r>
    <n v="59600"/>
    <x v="2"/>
    <x v="4"/>
    <x v="3"/>
    <s v="High"/>
    <n v="1496"/>
    <s v="Klaas "/>
    <n v="250"/>
    <n v="300"/>
    <n v="448800"/>
    <n v="0.24"/>
    <s v="Yes"/>
    <n v="107712"/>
    <n v="62832"/>
    <n v="385968"/>
    <n v="374000"/>
    <n v="11968"/>
    <d v="2023-02-26T00:00:00"/>
  </r>
  <r>
    <n v="44066"/>
    <x v="4"/>
    <x v="3"/>
    <x v="1"/>
    <s v="High"/>
    <n v="2574"/>
    <s v="Bertha"/>
    <n v="260"/>
    <n v="12"/>
    <n v="30888"/>
    <n v="0.19"/>
    <s v="Yes"/>
    <n v="5868.72"/>
    <n v="3088.8"/>
    <n v="27799.200000000001"/>
    <n v="7722"/>
    <n v="20077.2"/>
    <d v="2023-06-19T00:00:00"/>
  </r>
  <r>
    <n v="13567"/>
    <x v="1"/>
    <x v="0"/>
    <x v="0"/>
    <s v="Medium"/>
    <n v="2992"/>
    <s v="Luigi"/>
    <n v="10"/>
    <n v="125"/>
    <n v="374000"/>
    <n v="0.22"/>
    <s v="Yes"/>
    <n v="82280"/>
    <n v="18700"/>
    <n v="355300"/>
    <n v="359040"/>
    <n v="-3740"/>
    <d v="2023-09-26T00:00:00"/>
  </r>
  <r>
    <n v="95829"/>
    <x v="3"/>
    <x v="3"/>
    <x v="3"/>
    <s v="Medium"/>
    <n v="2297"/>
    <s v="Bertha"/>
    <n v="250"/>
    <n v="20"/>
    <n v="45940"/>
    <n v="0.19"/>
    <s v="Yes"/>
    <n v="8728.6"/>
    <n v="2297"/>
    <n v="43643"/>
    <n v="22970"/>
    <n v="20673"/>
    <d v="2023-04-01T00:00:00"/>
  </r>
  <r>
    <n v="40018"/>
    <x v="3"/>
    <x v="2"/>
    <x v="4"/>
    <s v="Low"/>
    <n v="2145"/>
    <s v="Francoise"/>
    <n v="3"/>
    <n v="7"/>
    <n v="15015"/>
    <n v="0.2"/>
    <s v="Yes"/>
    <n v="3003"/>
    <n v="300.3"/>
    <n v="14714.7"/>
    <n v="10725"/>
    <n v="3989.7000000000007"/>
    <d v="2023-08-02T00:00:00"/>
  </r>
  <r>
    <n v="53030"/>
    <x v="3"/>
    <x v="0"/>
    <x v="0"/>
    <s v="High"/>
    <n v="2007"/>
    <s v="Luigi"/>
    <n v="10"/>
    <n v="350"/>
    <n v="702450"/>
    <n v="0.22"/>
    <s v="No"/>
    <n v="0"/>
    <n v="105367.5"/>
    <n v="597082.5"/>
    <n v="521820"/>
    <n v="75262.5"/>
    <d v="2023-08-07T00:00:00"/>
  </r>
  <r>
    <n v="35316"/>
    <x v="0"/>
    <x v="4"/>
    <x v="5"/>
    <s v="Low"/>
    <n v="1967"/>
    <s v="Klaas "/>
    <n v="5"/>
    <n v="15"/>
    <n v="29505"/>
    <n v="0.24"/>
    <s v="No"/>
    <n v="0"/>
    <n v="1180.2"/>
    <n v="28324.799999999999"/>
    <n v="19670"/>
    <n v="8654.7999999999993"/>
    <d v="2023-05-16T00:00:00"/>
  </r>
  <r>
    <n v="48433"/>
    <x v="3"/>
    <x v="2"/>
    <x v="1"/>
    <s v="Medium"/>
    <n v="2076"/>
    <s v="Francoise"/>
    <n v="260"/>
    <n v="350"/>
    <n v="726600"/>
    <n v="0.2"/>
    <s v="No"/>
    <n v="0"/>
    <n v="43596"/>
    <n v="683004"/>
    <n v="539760"/>
    <n v="143244"/>
    <d v="2023-02-21T00:00:00"/>
  </r>
  <r>
    <n v="64530"/>
    <x v="3"/>
    <x v="5"/>
    <x v="2"/>
    <s v="Medium"/>
    <n v="1333"/>
    <s v="Pedro"/>
    <n v="120"/>
    <n v="7"/>
    <n v="9331"/>
    <n v="0.21"/>
    <s v="No"/>
    <n v="0"/>
    <n v="559.86"/>
    <n v="8771.14"/>
    <n v="6665"/>
    <n v="2106.1399999999994"/>
    <d v="2023-04-02T00:00:00"/>
  </r>
  <r>
    <n v="96672"/>
    <x v="4"/>
    <x v="3"/>
    <x v="0"/>
    <s v="High"/>
    <n v="1013"/>
    <s v="Bertha"/>
    <n v="10"/>
    <n v="12"/>
    <n v="12156"/>
    <n v="0.19"/>
    <s v="No"/>
    <n v="0"/>
    <n v="1580.28"/>
    <n v="10575.72"/>
    <n v="3039"/>
    <n v="7536.7199999999993"/>
    <d v="2023-09-27T00:00:00"/>
  </r>
  <r>
    <n v="55445"/>
    <x v="3"/>
    <x v="1"/>
    <x v="1"/>
    <s v="None"/>
    <n v="2750"/>
    <s v="Ciarán"/>
    <n v="260"/>
    <n v="350"/>
    <n v="962500"/>
    <n v="0.23"/>
    <s v="No"/>
    <n v="0"/>
    <n v="0"/>
    <n v="962500"/>
    <n v="715000"/>
    <n v="247500"/>
    <d v="2023-08-16T00:00:00"/>
  </r>
  <r>
    <n v="46145"/>
    <x v="4"/>
    <x v="3"/>
    <x v="0"/>
    <s v="Medium"/>
    <n v="1775"/>
    <s v="Bertha"/>
    <n v="10"/>
    <n v="12"/>
    <n v="21300"/>
    <n v="0.19"/>
    <s v="Yes"/>
    <n v="4047"/>
    <n v="1917"/>
    <n v="19383"/>
    <n v="5325"/>
    <n v="14058"/>
    <d v="2023-07-19T00:00:00"/>
  </r>
  <r>
    <n v="78783"/>
    <x v="0"/>
    <x v="4"/>
    <x v="0"/>
    <s v="Low"/>
    <n v="2363"/>
    <s v="Klaas "/>
    <n v="10"/>
    <n v="15"/>
    <n v="35445"/>
    <n v="0.24"/>
    <s v="Yes"/>
    <n v="8506.7999999999993"/>
    <n v="708.9"/>
    <n v="34736.1"/>
    <n v="23630"/>
    <n v="11106.099999999999"/>
    <d v="2023-12-19T00:00:00"/>
  </r>
  <r>
    <n v="87537"/>
    <x v="3"/>
    <x v="4"/>
    <x v="1"/>
    <s v="Low"/>
    <n v="1778"/>
    <s v="Klaas "/>
    <n v="260"/>
    <n v="350"/>
    <n v="622300"/>
    <n v="0.24"/>
    <s v="Yes"/>
    <n v="149352"/>
    <n v="24892"/>
    <n v="597408"/>
    <n v="462280"/>
    <n v="135128"/>
    <d v="2023-04-18T00:00:00"/>
  </r>
  <r>
    <n v="40201"/>
    <x v="3"/>
    <x v="3"/>
    <x v="1"/>
    <s v="Low"/>
    <n v="1907"/>
    <s v="Bertha"/>
    <n v="260"/>
    <n v="350"/>
    <n v="667450"/>
    <n v="0.19"/>
    <s v="Yes"/>
    <n v="126815.5"/>
    <n v="26698"/>
    <n v="640752"/>
    <n v="495820"/>
    <n v="144932"/>
    <d v="2023-11-13T00:00:00"/>
  </r>
  <r>
    <n v="61447"/>
    <x v="2"/>
    <x v="5"/>
    <x v="4"/>
    <s v="High"/>
    <n v="801"/>
    <s v="Pedro"/>
    <n v="3"/>
    <n v="300"/>
    <n v="240300"/>
    <n v="0.21"/>
    <s v="No"/>
    <n v="0"/>
    <n v="33642"/>
    <n v="206658"/>
    <n v="200250"/>
    <n v="6408"/>
    <d v="2023-05-17T00:00:00"/>
  </r>
  <r>
    <n v="17930"/>
    <x v="3"/>
    <x v="3"/>
    <x v="1"/>
    <s v="Medium"/>
    <n v="1159"/>
    <s v="Bertha"/>
    <n v="260"/>
    <n v="7"/>
    <n v="8113"/>
    <n v="0.19"/>
    <s v="No"/>
    <n v="0"/>
    <n v="405.65"/>
    <n v="7707.35"/>
    <n v="5795"/>
    <n v="1912.3500000000004"/>
    <d v="2023-07-02T00:00:00"/>
  </r>
  <r>
    <n v="45863"/>
    <x v="2"/>
    <x v="4"/>
    <x v="5"/>
    <s v="Medium"/>
    <n v="3802.5"/>
    <s v="Klaas "/>
    <n v="5"/>
    <n v="300"/>
    <n v="1140750"/>
    <n v="0.24"/>
    <s v="No"/>
    <n v="0"/>
    <n v="102667.5"/>
    <n v="1038082.5"/>
    <n v="950625"/>
    <n v="87457.5"/>
    <d v="2023-03-23T00:00:00"/>
  </r>
  <r>
    <n v="28574"/>
    <x v="3"/>
    <x v="1"/>
    <x v="4"/>
    <s v="High"/>
    <n v="2521.5"/>
    <s v="Ciarán"/>
    <n v="3"/>
    <n v="20"/>
    <n v="50430"/>
    <n v="0.23"/>
    <s v="Yes"/>
    <n v="11598.9"/>
    <n v="6051.6"/>
    <n v="44378.399999999994"/>
    <n v="25215"/>
    <n v="19163.399999999998"/>
    <d v="2023-05-21T00:00:00"/>
  </r>
  <r>
    <n v="67030"/>
    <x v="3"/>
    <x v="2"/>
    <x v="0"/>
    <s v="Low"/>
    <n v="3945"/>
    <s v="Francoise"/>
    <n v="10"/>
    <n v="7"/>
    <n v="27615"/>
    <n v="0.2"/>
    <s v="No"/>
    <n v="0"/>
    <n v="276.14999999999998"/>
    <n v="27338.850000000002"/>
    <n v="19725"/>
    <n v="7613.8500000000022"/>
    <d v="2023-12-04T00:00:00"/>
  </r>
  <r>
    <n v="76757"/>
    <x v="2"/>
    <x v="2"/>
    <x v="2"/>
    <s v="Medium"/>
    <n v="1659"/>
    <s v="Francoise"/>
    <n v="120"/>
    <n v="300"/>
    <n v="497700"/>
    <n v="0.2"/>
    <s v="No"/>
    <n v="0"/>
    <n v="34839"/>
    <n v="462861"/>
    <n v="414750"/>
    <n v="48111"/>
    <d v="2023-09-03T00:00:00"/>
  </r>
  <r>
    <n v="25932"/>
    <x v="4"/>
    <x v="5"/>
    <x v="2"/>
    <s v="High"/>
    <n v="500"/>
    <s v="Pedro"/>
    <n v="120"/>
    <n v="12"/>
    <n v="6000"/>
    <n v="0.21"/>
    <s v="No"/>
    <n v="0"/>
    <n v="900"/>
    <n v="5100"/>
    <n v="1500"/>
    <n v="3600"/>
    <d v="2023-07-04T00:00:00"/>
  </r>
  <r>
    <n v="27807"/>
    <x v="0"/>
    <x v="0"/>
    <x v="0"/>
    <s v="High"/>
    <n v="1767"/>
    <s v="Luigi"/>
    <n v="10"/>
    <n v="15"/>
    <n v="26505"/>
    <n v="0.22"/>
    <s v="Yes"/>
    <n v="5831.1"/>
    <n v="3710.7"/>
    <n v="22794.3"/>
    <n v="17670"/>
    <n v="5124.2999999999993"/>
    <d v="2023-06-17T00:00:00"/>
  </r>
  <r>
    <n v="96568"/>
    <x v="2"/>
    <x v="4"/>
    <x v="3"/>
    <s v="Low"/>
    <n v="1874"/>
    <s v="Klaas "/>
    <n v="250"/>
    <n v="300"/>
    <n v="562200"/>
    <n v="0.24"/>
    <s v="Yes"/>
    <n v="134928"/>
    <n v="16866"/>
    <n v="545334"/>
    <n v="468500"/>
    <n v="76834"/>
    <d v="2023-09-10T00:00:00"/>
  </r>
  <r>
    <n v="31826"/>
    <x v="2"/>
    <x v="1"/>
    <x v="3"/>
    <s v="Low"/>
    <n v="986"/>
    <s v="Ciarán"/>
    <n v="250"/>
    <n v="300"/>
    <n v="295800"/>
    <n v="0.23"/>
    <s v="Yes"/>
    <n v="68034"/>
    <n v="2958"/>
    <n v="292842"/>
    <n v="246500"/>
    <n v="46342"/>
    <d v="2023-02-03T00:00:00"/>
  </r>
  <r>
    <n v="67944"/>
    <x v="4"/>
    <x v="5"/>
    <x v="1"/>
    <s v="Medium"/>
    <n v="1123"/>
    <s v="Pedro"/>
    <n v="260"/>
    <n v="12"/>
    <n v="13476"/>
    <n v="0.21"/>
    <s v="Yes"/>
    <n v="2829.96"/>
    <n v="673.8"/>
    <n v="12802.2"/>
    <n v="3369"/>
    <n v="9433.2000000000007"/>
    <d v="2023-11-04T00:00:00"/>
  </r>
  <r>
    <n v="91512"/>
    <x v="3"/>
    <x v="5"/>
    <x v="4"/>
    <s v="Low"/>
    <n v="1397"/>
    <s v="Pedro"/>
    <n v="3"/>
    <n v="350"/>
    <n v="488950"/>
    <n v="0.21"/>
    <s v="No"/>
    <n v="0"/>
    <n v="4889.5"/>
    <n v="484060.5"/>
    <n v="363220"/>
    <n v="120840.5"/>
    <d v="2023-03-08T00:00:00"/>
  </r>
  <r>
    <n v="75204"/>
    <x v="3"/>
    <x v="1"/>
    <x v="5"/>
    <s v="None"/>
    <n v="1899"/>
    <s v="Ciarán"/>
    <n v="5"/>
    <n v="20"/>
    <n v="37980"/>
    <n v="0.23"/>
    <s v="No"/>
    <n v="0"/>
    <n v="0"/>
    <n v="37980"/>
    <n v="18990"/>
    <n v="18990"/>
    <d v="2023-02-25T00:00:00"/>
  </r>
  <r>
    <n v="82882"/>
    <x v="1"/>
    <x v="4"/>
    <x v="3"/>
    <s v="High"/>
    <n v="1583"/>
    <s v="Klaas "/>
    <n v="250"/>
    <n v="125"/>
    <n v="197875"/>
    <n v="0.24"/>
    <s v="No"/>
    <n v="0"/>
    <n v="25723.75"/>
    <n v="172151.25"/>
    <n v="189960"/>
    <n v="-17808.75"/>
    <d v="2023-09-01T00:00:00"/>
  </r>
  <r>
    <n v="85111"/>
    <x v="3"/>
    <x v="2"/>
    <x v="0"/>
    <s v="Medium"/>
    <n v="1303"/>
    <s v="Francoise"/>
    <n v="10"/>
    <n v="20"/>
    <n v="26060"/>
    <n v="0.2"/>
    <s v="No"/>
    <n v="0"/>
    <n v="1303"/>
    <n v="24757"/>
    <n v="13030"/>
    <n v="11727"/>
    <d v="2023-12-06T00:00:00"/>
  </r>
  <r>
    <n v="90552"/>
    <x v="0"/>
    <x v="5"/>
    <x v="0"/>
    <s v="Low"/>
    <n v="1514"/>
    <s v="Pedro"/>
    <n v="10"/>
    <n v="15"/>
    <n v="22710"/>
    <n v="0.21"/>
    <s v="No"/>
    <n v="0"/>
    <n v="908.4"/>
    <n v="21801.599999999999"/>
    <n v="15140"/>
    <n v="6661.5999999999985"/>
    <d v="2023-12-13T00:00:00"/>
  </r>
  <r>
    <n v="21835"/>
    <x v="3"/>
    <x v="3"/>
    <x v="2"/>
    <s v="Medium"/>
    <n v="1307"/>
    <s v="Bertha"/>
    <n v="120"/>
    <n v="350"/>
    <n v="457450"/>
    <n v="0.19"/>
    <s v="Yes"/>
    <n v="86915.5"/>
    <n v="41170.5"/>
    <n v="416279.5"/>
    <n v="339820"/>
    <n v="76459.5"/>
    <d v="2023-10-10T00:00:00"/>
  </r>
  <r>
    <n v="78506"/>
    <x v="4"/>
    <x v="1"/>
    <x v="0"/>
    <s v="Low"/>
    <n v="1142"/>
    <s v="Ciarán"/>
    <n v="10"/>
    <n v="12"/>
    <n v="13704"/>
    <n v="0.23"/>
    <s v="Yes"/>
    <n v="3151.92"/>
    <n v="274.08"/>
    <n v="13429.92"/>
    <n v="3426"/>
    <n v="10003.92"/>
    <d v="2023-11-19T00:00:00"/>
  </r>
  <r>
    <n v="26731"/>
    <x v="4"/>
    <x v="4"/>
    <x v="2"/>
    <s v="Medium"/>
    <n v="2431"/>
    <s v="Klaas "/>
    <n v="120"/>
    <n v="12"/>
    <n v="29172"/>
    <n v="0.24"/>
    <s v="Yes"/>
    <n v="7001.28"/>
    <n v="1458.6"/>
    <n v="27713.4"/>
    <n v="7293"/>
    <n v="20420.400000000001"/>
    <d v="2023-09-18T00:00:00"/>
  </r>
  <r>
    <n v="79056"/>
    <x v="0"/>
    <x v="4"/>
    <x v="4"/>
    <s v="High"/>
    <n v="1560"/>
    <s v="Klaas "/>
    <n v="3"/>
    <n v="15"/>
    <n v="23400"/>
    <n v="0.24"/>
    <s v="No"/>
    <n v="0"/>
    <n v="2574"/>
    <n v="20826"/>
    <n v="15600"/>
    <n v="5226"/>
    <d v="2023-05-07T00:00:00"/>
  </r>
  <r>
    <n v="38120"/>
    <x v="0"/>
    <x v="3"/>
    <x v="0"/>
    <s v="High"/>
    <n v="1175"/>
    <s v="Bertha"/>
    <n v="10"/>
    <n v="15"/>
    <n v="17625"/>
    <n v="0.19"/>
    <s v="No"/>
    <n v="0"/>
    <n v="2643.75"/>
    <n v="14981.25"/>
    <n v="11750"/>
    <n v="3231.25"/>
    <d v="2023-08-11T00:00:00"/>
  </r>
  <r>
    <n v="24747"/>
    <x v="3"/>
    <x v="5"/>
    <x v="1"/>
    <s v="Low"/>
    <n v="1865"/>
    <s v="Pedro"/>
    <n v="260"/>
    <n v="350"/>
    <n v="652750"/>
    <n v="0.21"/>
    <s v="Yes"/>
    <n v="137077.5"/>
    <n v="26110"/>
    <n v="626640"/>
    <n v="484900"/>
    <n v="141740"/>
    <d v="2023-10-05T00:00:00"/>
  </r>
  <r>
    <n v="45716"/>
    <x v="3"/>
    <x v="1"/>
    <x v="1"/>
    <s v="High"/>
    <n v="1731"/>
    <s v="Ciarán"/>
    <n v="260"/>
    <n v="7"/>
    <n v="12117"/>
    <n v="0.23"/>
    <s v="No"/>
    <n v="0"/>
    <n v="1696.38"/>
    <n v="10420.619999999999"/>
    <n v="8655"/>
    <n v="1765.619999999999"/>
    <d v="2023-07-23T00:00:00"/>
  </r>
  <r>
    <n v="57775"/>
    <x v="0"/>
    <x v="4"/>
    <x v="3"/>
    <s v="High"/>
    <n v="1565"/>
    <s v="Klaas "/>
    <n v="250"/>
    <n v="15"/>
    <n v="23475"/>
    <n v="0.24"/>
    <s v="Yes"/>
    <n v="5634"/>
    <n v="3051.75"/>
    <n v="20423.25"/>
    <n v="15650"/>
    <n v="4773.25"/>
    <d v="2023-02-25T00:00:00"/>
  </r>
  <r>
    <n v="27474"/>
    <x v="3"/>
    <x v="0"/>
    <x v="2"/>
    <s v="Medium"/>
    <n v="1421"/>
    <s v="Luigi"/>
    <n v="120"/>
    <n v="20"/>
    <n v="28420"/>
    <n v="0.22"/>
    <s v="Yes"/>
    <n v="6252.4"/>
    <n v="1989.4"/>
    <n v="26430.6"/>
    <n v="14210"/>
    <n v="12220.599999999999"/>
    <d v="2023-05-23T00:00:00"/>
  </r>
  <r>
    <n v="45863"/>
    <x v="3"/>
    <x v="3"/>
    <x v="5"/>
    <s v="Medium"/>
    <n v="645"/>
    <s v="Bertha"/>
    <n v="5"/>
    <n v="20"/>
    <n v="12900"/>
    <n v="0.19"/>
    <s v="No"/>
    <n v="0"/>
    <n v="1032"/>
    <n v="11868"/>
    <n v="6450"/>
    <n v="5418"/>
    <d v="2023-04-28T00:00:00"/>
  </r>
  <r>
    <n v="96845"/>
    <x v="2"/>
    <x v="1"/>
    <x v="0"/>
    <s v="Medium"/>
    <n v="991"/>
    <s v="Ciarán"/>
    <n v="10"/>
    <n v="300"/>
    <n v="297300"/>
    <n v="0.23"/>
    <s v="Yes"/>
    <n v="68379"/>
    <n v="14865"/>
    <n v="282435"/>
    <n v="247750"/>
    <n v="34685"/>
    <d v="2023-01-12T00:00:00"/>
  </r>
  <r>
    <n v="22948"/>
    <x v="1"/>
    <x v="2"/>
    <x v="0"/>
    <s v="Low"/>
    <n v="2988"/>
    <s v="Francoise"/>
    <n v="10"/>
    <n v="125"/>
    <n v="373500"/>
    <n v="0.2"/>
    <s v="No"/>
    <n v="0"/>
    <n v="14940"/>
    <n v="358560"/>
    <n v="358560"/>
    <n v="0"/>
    <d v="2023-04-01T00:00:00"/>
  </r>
  <r>
    <n v="82668"/>
    <x v="1"/>
    <x v="1"/>
    <x v="5"/>
    <s v="Medium"/>
    <n v="3627"/>
    <s v="Ciarán"/>
    <n v="5"/>
    <n v="125"/>
    <n v="453375"/>
    <n v="0.23"/>
    <s v="Yes"/>
    <n v="104276.25"/>
    <n v="22668.75"/>
    <n v="430706.25"/>
    <n v="435240"/>
    <n v="-4533.75"/>
    <d v="2023-09-19T00:00:00"/>
  </r>
  <r>
    <n v="48238"/>
    <x v="2"/>
    <x v="3"/>
    <x v="4"/>
    <s v="Low"/>
    <n v="214"/>
    <s v="Bertha"/>
    <n v="3"/>
    <n v="300"/>
    <n v="64200"/>
    <n v="0.19"/>
    <s v="No"/>
    <n v="0"/>
    <n v="1284"/>
    <n v="62916"/>
    <n v="53500"/>
    <n v="9416"/>
    <d v="2023-06-23T00:00:00"/>
  </r>
  <r>
    <n v="89243"/>
    <x v="3"/>
    <x v="4"/>
    <x v="5"/>
    <s v="Low"/>
    <n v="1830"/>
    <s v="Klaas "/>
    <n v="5"/>
    <n v="7"/>
    <n v="12810"/>
    <n v="0.24"/>
    <s v="Yes"/>
    <n v="3074.4"/>
    <n v="128.1"/>
    <n v="12681.9"/>
    <n v="9150"/>
    <n v="3531.8999999999996"/>
    <d v="2023-06-19T00:00:00"/>
  </r>
  <r>
    <n v="56028"/>
    <x v="4"/>
    <x v="2"/>
    <x v="3"/>
    <s v="Medium"/>
    <n v="1738.5"/>
    <s v="Francoise"/>
    <n v="250"/>
    <n v="12"/>
    <n v="20862"/>
    <n v="0.2"/>
    <s v="Yes"/>
    <n v="4172.4000000000005"/>
    <n v="1460.34"/>
    <n v="19401.66"/>
    <n v="5215.5"/>
    <n v="14186.16"/>
    <d v="2023-07-28T00:00:00"/>
  </r>
  <r>
    <n v="48315"/>
    <x v="4"/>
    <x v="0"/>
    <x v="0"/>
    <s v="None"/>
    <n v="912"/>
    <s v="Luigi"/>
    <n v="10"/>
    <n v="12"/>
    <n v="10944"/>
    <n v="0.22"/>
    <s v="Yes"/>
    <n v="2407.6799999999998"/>
    <n v="0"/>
    <n v="10944"/>
    <n v="2736"/>
    <n v="8208"/>
    <d v="2023-06-02T00:00:00"/>
  </r>
  <r>
    <n v="48477"/>
    <x v="1"/>
    <x v="2"/>
    <x v="4"/>
    <s v="Low"/>
    <n v="4243.5"/>
    <s v="Francoise"/>
    <n v="3"/>
    <n v="125"/>
    <n v="530437.5"/>
    <n v="0.2"/>
    <s v="No"/>
    <n v="0"/>
    <n v="15913.125"/>
    <n v="514524.375"/>
    <n v="509220"/>
    <n v="5304.375"/>
    <d v="2023-03-25T00:00:00"/>
  </r>
  <r>
    <n v="15750"/>
    <x v="3"/>
    <x v="1"/>
    <x v="1"/>
    <s v="High"/>
    <n v="270"/>
    <s v="Ciarán"/>
    <n v="260"/>
    <n v="350"/>
    <n v="94500"/>
    <n v="0.23"/>
    <s v="No"/>
    <n v="0"/>
    <n v="11340"/>
    <n v="83160"/>
    <n v="70200"/>
    <n v="12960"/>
    <d v="2023-10-28T00:00:00"/>
  </r>
  <r>
    <n v="90100"/>
    <x v="3"/>
    <x v="0"/>
    <x v="4"/>
    <s v="High"/>
    <n v="1743"/>
    <s v="Luigi"/>
    <n v="3"/>
    <n v="20"/>
    <n v="34860"/>
    <n v="0.22"/>
    <s v="Yes"/>
    <n v="7669.2"/>
    <n v="4880.3999999999996"/>
    <n v="29979.599999999999"/>
    <n v="17430"/>
    <n v="12549.599999999999"/>
    <d v="2023-12-02T00:00:00"/>
  </r>
  <r>
    <n v="95876"/>
    <x v="4"/>
    <x v="4"/>
    <x v="0"/>
    <s v="Medium"/>
    <n v="2431"/>
    <s v="Klaas "/>
    <n v="10"/>
    <n v="12"/>
    <n v="29172"/>
    <n v="0.24"/>
    <s v="No"/>
    <n v="0"/>
    <n v="1458.6"/>
    <n v="27713.4"/>
    <n v="7293"/>
    <n v="20420.400000000001"/>
    <d v="2023-03-07T00:00:00"/>
  </r>
  <r>
    <n v="18671"/>
    <x v="3"/>
    <x v="2"/>
    <x v="5"/>
    <s v="Medium"/>
    <n v="1666"/>
    <s v="Francoise"/>
    <n v="5"/>
    <n v="350"/>
    <n v="583100"/>
    <n v="0.2"/>
    <s v="Yes"/>
    <n v="116620"/>
    <n v="52479"/>
    <n v="530621"/>
    <n v="433160"/>
    <n v="97461"/>
    <d v="2023-05-23T00:00:00"/>
  </r>
  <r>
    <n v="87519"/>
    <x v="1"/>
    <x v="4"/>
    <x v="2"/>
    <s v="Medium"/>
    <n v="567"/>
    <s v="Klaas "/>
    <n v="120"/>
    <n v="125"/>
    <n v="70875"/>
    <n v="0.24"/>
    <s v="Yes"/>
    <n v="17010"/>
    <n v="6378.75"/>
    <n v="64496.25"/>
    <n v="68040"/>
    <n v="-3543.75"/>
    <d v="2023-09-12T00:00:00"/>
  </r>
  <r>
    <n v="11491"/>
    <x v="0"/>
    <x v="4"/>
    <x v="0"/>
    <s v="High"/>
    <n v="1614"/>
    <s v="Klaas "/>
    <n v="10"/>
    <n v="15"/>
    <n v="24210"/>
    <n v="0.24"/>
    <s v="Yes"/>
    <n v="5810.4"/>
    <n v="3631.5"/>
    <n v="20578.5"/>
    <n v="16140"/>
    <n v="4438.5"/>
    <d v="2023-07-27T00:00:00"/>
  </r>
  <r>
    <n v="78612"/>
    <x v="1"/>
    <x v="4"/>
    <x v="0"/>
    <s v="Low"/>
    <n v="2729"/>
    <s v="Klaas "/>
    <n v="10"/>
    <n v="125"/>
    <n v="341125"/>
    <n v="0.24"/>
    <s v="Yes"/>
    <n v="81870"/>
    <n v="6822.5"/>
    <n v="334302.5"/>
    <n v="327480"/>
    <n v="6822.5"/>
    <d v="2023-02-12T00:00:00"/>
  </r>
  <r>
    <n v="79601"/>
    <x v="3"/>
    <x v="0"/>
    <x v="2"/>
    <s v="Medium"/>
    <n v="2832"/>
    <s v="Luigi"/>
    <n v="120"/>
    <n v="20"/>
    <n v="56640"/>
    <n v="0.22"/>
    <s v="No"/>
    <n v="0"/>
    <n v="2832"/>
    <n v="53808"/>
    <n v="28320"/>
    <n v="25488"/>
    <d v="2023-08-09T00:00:00"/>
  </r>
  <r>
    <n v="13202"/>
    <x v="1"/>
    <x v="5"/>
    <x v="4"/>
    <s v="High"/>
    <n v="2156"/>
    <s v="Pedro"/>
    <n v="3"/>
    <n v="125"/>
    <n v="269500"/>
    <n v="0.21"/>
    <s v="No"/>
    <n v="0"/>
    <n v="32340"/>
    <n v="237160"/>
    <n v="258720"/>
    <n v="-21560"/>
    <d v="2023-02-25T00:00:00"/>
  </r>
  <r>
    <n v="29383"/>
    <x v="0"/>
    <x v="3"/>
    <x v="2"/>
    <s v="High"/>
    <n v="681"/>
    <s v="Bertha"/>
    <n v="120"/>
    <n v="15"/>
    <n v="10215"/>
    <n v="0.19"/>
    <s v="No"/>
    <n v="0"/>
    <n v="1021.5"/>
    <n v="9193.5"/>
    <n v="6810"/>
    <n v="2383.5"/>
    <d v="2023-08-01T00:00:00"/>
  </r>
  <r>
    <n v="44896"/>
    <x v="0"/>
    <x v="3"/>
    <x v="1"/>
    <s v="Medium"/>
    <n v="711"/>
    <s v="Bertha"/>
    <n v="260"/>
    <n v="15"/>
    <n v="10665"/>
    <n v="0.19"/>
    <s v="Yes"/>
    <n v="2026.3500000000001"/>
    <n v="853.2"/>
    <n v="9811.7999999999993"/>
    <n v="7110"/>
    <n v="2701.7999999999993"/>
    <d v="2023-06-17T00:00:00"/>
  </r>
  <r>
    <n v="91260"/>
    <x v="3"/>
    <x v="4"/>
    <x v="3"/>
    <s v="None"/>
    <n v="1817"/>
    <s v="Klaas "/>
    <n v="250"/>
    <n v="20"/>
    <n v="36340"/>
    <n v="0.24"/>
    <s v="Yes"/>
    <n v="8721.6"/>
    <n v="0"/>
    <n v="36340"/>
    <n v="18170"/>
    <n v="18170"/>
    <d v="2023-08-08T00:00:00"/>
  </r>
  <r>
    <n v="33125"/>
    <x v="3"/>
    <x v="3"/>
    <x v="0"/>
    <s v="Medium"/>
    <n v="2349"/>
    <s v="Bertha"/>
    <n v="10"/>
    <n v="7"/>
    <n v="16443"/>
    <n v="0.19"/>
    <s v="Yes"/>
    <n v="3124.17"/>
    <n v="822.15"/>
    <n v="15620.85"/>
    <n v="11745"/>
    <n v="3875.8500000000004"/>
    <d v="2023-01-09T00:00:00"/>
  </r>
  <r>
    <n v="74220"/>
    <x v="1"/>
    <x v="4"/>
    <x v="4"/>
    <s v="Low"/>
    <n v="742.5"/>
    <s v="Klaas "/>
    <n v="3"/>
    <n v="125"/>
    <n v="92812.5"/>
    <n v="0.24"/>
    <s v="Yes"/>
    <n v="22275"/>
    <n v="1856.25"/>
    <n v="90956.25"/>
    <n v="89100"/>
    <n v="1856.25"/>
    <d v="2023-12-09T00:00:00"/>
  </r>
  <r>
    <n v="18122"/>
    <x v="3"/>
    <x v="0"/>
    <x v="4"/>
    <s v="High"/>
    <n v="2996"/>
    <s v="Luigi"/>
    <n v="3"/>
    <n v="7"/>
    <n v="20972"/>
    <n v="0.22"/>
    <s v="Yes"/>
    <n v="4613.84"/>
    <n v="2936.08"/>
    <n v="18035.919999999998"/>
    <n v="14980"/>
    <n v="3055.9199999999983"/>
    <d v="2023-07-19T00:00:00"/>
  </r>
  <r>
    <n v="34186"/>
    <x v="2"/>
    <x v="1"/>
    <x v="2"/>
    <s v="High"/>
    <n v="2294"/>
    <s v="Ciarán"/>
    <n v="120"/>
    <n v="300"/>
    <n v="688200"/>
    <n v="0.23"/>
    <s v="Yes"/>
    <n v="158286"/>
    <n v="68820"/>
    <n v="619380"/>
    <n v="573500"/>
    <n v="45880"/>
    <d v="2023-01-17T00:00:00"/>
  </r>
  <r>
    <n v="93247"/>
    <x v="2"/>
    <x v="0"/>
    <x v="0"/>
    <s v="Low"/>
    <n v="2905"/>
    <s v="Luigi"/>
    <n v="10"/>
    <n v="300"/>
    <n v="871500"/>
    <n v="0.22"/>
    <s v="Yes"/>
    <n v="191730"/>
    <n v="8715"/>
    <n v="862785"/>
    <n v="726250"/>
    <n v="136535"/>
    <d v="2023-06-04T00:00:00"/>
  </r>
  <r>
    <n v="49882"/>
    <x v="3"/>
    <x v="3"/>
    <x v="4"/>
    <s v="High"/>
    <n v="792"/>
    <s v="Bertha"/>
    <n v="3"/>
    <n v="350"/>
    <n v="277200"/>
    <n v="0.19"/>
    <s v="Yes"/>
    <n v="52668"/>
    <n v="30492"/>
    <n v="246708"/>
    <n v="205920"/>
    <n v="40788"/>
    <d v="2023-11-16T00:00:00"/>
  </r>
  <r>
    <n v="35823"/>
    <x v="1"/>
    <x v="3"/>
    <x v="0"/>
    <s v="Low"/>
    <n v="809"/>
    <s v="Bertha"/>
    <n v="10"/>
    <n v="125"/>
    <n v="101125"/>
    <n v="0.19"/>
    <s v="Yes"/>
    <n v="19213.75"/>
    <n v="2022.5"/>
    <n v="99102.5"/>
    <n v="97080"/>
    <n v="2022.5"/>
    <d v="2023-11-26T00:00:00"/>
  </r>
  <r>
    <n v="64056"/>
    <x v="0"/>
    <x v="2"/>
    <x v="3"/>
    <s v="High"/>
    <n v="3874.5"/>
    <s v="Francoise"/>
    <n v="250"/>
    <n v="15"/>
    <n v="58117.5"/>
    <n v="0.2"/>
    <s v="Yes"/>
    <n v="11623.5"/>
    <n v="6974.0999999999995"/>
    <n v="51143.399999999994"/>
    <n v="38745"/>
    <n v="12398.399999999998"/>
    <d v="2023-11-22T00:00:00"/>
  </r>
  <r>
    <n v="39945"/>
    <x v="3"/>
    <x v="0"/>
    <x v="2"/>
    <s v="Medium"/>
    <n v="588"/>
    <s v="Luigi"/>
    <n v="120"/>
    <n v="20"/>
    <n v="11760"/>
    <n v="0.22"/>
    <s v="Yes"/>
    <n v="2587.1999999999998"/>
    <n v="823.2"/>
    <n v="10936.8"/>
    <n v="5880"/>
    <n v="5056.7999999999993"/>
    <d v="2023-01-07T00:00:00"/>
  </r>
  <r>
    <n v="22140"/>
    <x v="3"/>
    <x v="0"/>
    <x v="3"/>
    <s v="High"/>
    <n v="1579"/>
    <s v="Luigi"/>
    <n v="250"/>
    <n v="7"/>
    <n v="11053"/>
    <n v="0.22"/>
    <s v="No"/>
    <n v="0"/>
    <n v="1215.83"/>
    <n v="9837.17"/>
    <n v="7895"/>
    <n v="1942.17"/>
    <d v="2023-06-16T00:00:00"/>
  </r>
  <r>
    <n v="92668"/>
    <x v="3"/>
    <x v="5"/>
    <x v="2"/>
    <s v="None"/>
    <n v="1493"/>
    <s v="Pedro"/>
    <n v="120"/>
    <n v="7"/>
    <n v="10451"/>
    <n v="0.21"/>
    <s v="Yes"/>
    <n v="2194.71"/>
    <n v="0"/>
    <n v="10451"/>
    <n v="7465"/>
    <n v="2986"/>
    <d v="2023-01-27T00:00:00"/>
  </r>
  <r>
    <n v="40479"/>
    <x v="0"/>
    <x v="0"/>
    <x v="5"/>
    <s v="None"/>
    <n v="615"/>
    <s v="Luigi"/>
    <n v="5"/>
    <n v="15"/>
    <n v="9225"/>
    <n v="0.22"/>
    <s v="Yes"/>
    <n v="2029.5"/>
    <n v="0"/>
    <n v="9225"/>
    <n v="6150"/>
    <n v="3075"/>
    <d v="2023-08-08T00:00:00"/>
  </r>
  <r>
    <n v="88497"/>
    <x v="4"/>
    <x v="4"/>
    <x v="1"/>
    <s v="High"/>
    <n v="1393"/>
    <s v="Klaas "/>
    <n v="260"/>
    <n v="12"/>
    <n v="16716"/>
    <n v="0.24"/>
    <s v="No"/>
    <n v="0"/>
    <n v="2340.2399999999998"/>
    <n v="14375.76"/>
    <n v="4179"/>
    <n v="10196.76"/>
    <d v="2023-01-11T00:00:00"/>
  </r>
  <r>
    <n v="73311"/>
    <x v="2"/>
    <x v="2"/>
    <x v="4"/>
    <s v="Medium"/>
    <n v="2181"/>
    <s v="Francoise"/>
    <n v="3"/>
    <n v="300"/>
    <n v="654300"/>
    <n v="0.2"/>
    <s v="Yes"/>
    <n v="130860"/>
    <n v="45801"/>
    <n v="608499"/>
    <n v="545250"/>
    <n v="63249"/>
    <d v="2023-08-26T00:00:00"/>
  </r>
  <r>
    <n v="90806"/>
    <x v="3"/>
    <x v="1"/>
    <x v="2"/>
    <s v="Low"/>
    <n v="1566"/>
    <s v="Ciarán"/>
    <n v="120"/>
    <n v="20"/>
    <n v="31320"/>
    <n v="0.23"/>
    <s v="No"/>
    <n v="0"/>
    <n v="626.4"/>
    <n v="30693.599999999999"/>
    <n v="15660"/>
    <n v="15033.599999999999"/>
    <d v="2023-05-27T00:00:00"/>
  </r>
  <r>
    <n v="66224"/>
    <x v="2"/>
    <x v="1"/>
    <x v="4"/>
    <s v="Medium"/>
    <n v="991"/>
    <s v="Ciarán"/>
    <n v="3"/>
    <n v="300"/>
    <n v="297300"/>
    <n v="0.23"/>
    <s v="No"/>
    <n v="0"/>
    <n v="14865"/>
    <n v="282435"/>
    <n v="247750"/>
    <n v="34685"/>
    <d v="2023-08-14T00:00:00"/>
  </r>
  <r>
    <n v="26521"/>
    <x v="1"/>
    <x v="5"/>
    <x v="1"/>
    <s v="High"/>
    <n v="947"/>
    <s v="Pedro"/>
    <n v="260"/>
    <n v="125"/>
    <n v="118375"/>
    <n v="0.21"/>
    <s v="No"/>
    <n v="0"/>
    <n v="13021.25"/>
    <n v="105353.75"/>
    <n v="113640"/>
    <n v="-8286.25"/>
    <d v="2023-07-18T00:00:00"/>
  </r>
  <r>
    <n v="56832"/>
    <x v="0"/>
    <x v="2"/>
    <x v="4"/>
    <s v="Medium"/>
    <n v="490"/>
    <s v="Francoise"/>
    <n v="3"/>
    <n v="15"/>
    <n v="7350"/>
    <n v="0.2"/>
    <s v="No"/>
    <n v="0"/>
    <n v="588"/>
    <n v="6762"/>
    <n v="4900"/>
    <n v="1862"/>
    <d v="2023-11-02T00:00:00"/>
  </r>
  <r>
    <n v="15418"/>
    <x v="3"/>
    <x v="4"/>
    <x v="1"/>
    <s v="High"/>
    <n v="2734"/>
    <s v="Klaas "/>
    <n v="260"/>
    <n v="7"/>
    <n v="19138"/>
    <n v="0.24"/>
    <s v="No"/>
    <n v="0"/>
    <n v="2296.56"/>
    <n v="16841.439999999999"/>
    <n v="13670"/>
    <n v="3171.4399999999987"/>
    <d v="2023-08-11T00:00:00"/>
  </r>
  <r>
    <n v="21257"/>
    <x v="0"/>
    <x v="0"/>
    <x v="4"/>
    <s v="Medium"/>
    <n v="2030"/>
    <s v="Luigi"/>
    <n v="3"/>
    <n v="15"/>
    <n v="30450"/>
    <n v="0.22"/>
    <s v="No"/>
    <n v="0"/>
    <n v="1827"/>
    <n v="28623"/>
    <n v="20300"/>
    <n v="8323"/>
    <d v="2023-07-02T00:00:00"/>
  </r>
  <r>
    <n v="14619"/>
    <x v="4"/>
    <x v="5"/>
    <x v="3"/>
    <s v="Low"/>
    <n v="1916"/>
    <s v="Pedro"/>
    <n v="250"/>
    <n v="12"/>
    <n v="22992"/>
    <n v="0.21"/>
    <s v="No"/>
    <n v="0"/>
    <n v="689.76"/>
    <n v="22302.240000000002"/>
    <n v="5748"/>
    <n v="16554.240000000002"/>
    <d v="2023-05-03T00:00:00"/>
  </r>
  <r>
    <n v="94315"/>
    <x v="3"/>
    <x v="0"/>
    <x v="3"/>
    <s v="Low"/>
    <n v="349"/>
    <s v="Luigi"/>
    <n v="250"/>
    <n v="350"/>
    <n v="122150"/>
    <n v="0.22"/>
    <s v="Yes"/>
    <n v="26873"/>
    <n v="4886"/>
    <n v="117264"/>
    <n v="90740"/>
    <n v="26524"/>
    <d v="2023-12-24T00:00:00"/>
  </r>
  <r>
    <n v="50547"/>
    <x v="3"/>
    <x v="4"/>
    <x v="3"/>
    <s v="Low"/>
    <n v="943.5"/>
    <s v="Klaas "/>
    <n v="250"/>
    <n v="350"/>
    <n v="330225"/>
    <n v="0.24"/>
    <s v="Yes"/>
    <n v="79254"/>
    <n v="3302.25"/>
    <n v="326922.75"/>
    <n v="245310"/>
    <n v="81612.75"/>
    <d v="2023-03-01T00:00:00"/>
  </r>
  <r>
    <n v="56714"/>
    <x v="3"/>
    <x v="3"/>
    <x v="3"/>
    <s v="Medium"/>
    <n v="2338"/>
    <s v="Bertha"/>
    <n v="250"/>
    <n v="7"/>
    <n v="16366"/>
    <n v="0.19"/>
    <s v="No"/>
    <n v="0"/>
    <n v="1309.28"/>
    <n v="15056.72"/>
    <n v="11690"/>
    <n v="3366.7199999999993"/>
    <d v="2023-08-02T00:00:00"/>
  </r>
  <r>
    <n v="37971"/>
    <x v="2"/>
    <x v="5"/>
    <x v="1"/>
    <s v="Medium"/>
    <n v="2460"/>
    <s v="Pedro"/>
    <n v="260"/>
    <n v="300"/>
    <n v="738000"/>
    <n v="0.21"/>
    <s v="Yes"/>
    <n v="154980"/>
    <n v="59040"/>
    <n v="678960"/>
    <n v="615000"/>
    <n v="63960"/>
    <d v="2023-11-16T00:00:00"/>
  </r>
  <r>
    <n v="57635"/>
    <x v="3"/>
    <x v="5"/>
    <x v="0"/>
    <s v="Medium"/>
    <n v="1038"/>
    <s v="Pedro"/>
    <n v="10"/>
    <n v="20"/>
    <n v="20760"/>
    <n v="0.21"/>
    <s v="No"/>
    <n v="0"/>
    <n v="1868.4"/>
    <n v="18891.599999999999"/>
    <n v="10380"/>
    <n v="8511.5999999999985"/>
    <d v="2023-07-01T00:00:00"/>
  </r>
  <r>
    <n v="75754"/>
    <x v="0"/>
    <x v="5"/>
    <x v="5"/>
    <s v="High"/>
    <n v="2157"/>
    <s v="Pedro"/>
    <n v="5"/>
    <n v="15"/>
    <n v="32355"/>
    <n v="0.21"/>
    <s v="Yes"/>
    <n v="6794.55"/>
    <n v="3559.05"/>
    <n v="28795.95"/>
    <n v="21570"/>
    <n v="7225.9500000000007"/>
    <d v="2023-12-11T00:00:00"/>
  </r>
  <r>
    <n v="46711"/>
    <x v="3"/>
    <x v="2"/>
    <x v="0"/>
    <s v="High"/>
    <n v="886"/>
    <s v="Francoise"/>
    <n v="10"/>
    <n v="350"/>
    <n v="310100"/>
    <n v="0.2"/>
    <s v="Yes"/>
    <n v="62020"/>
    <n v="37212"/>
    <n v="272888"/>
    <n v="230360"/>
    <n v="42528"/>
    <d v="2023-01-06T00:00:00"/>
  </r>
  <r>
    <n v="70035"/>
    <x v="0"/>
    <x v="2"/>
    <x v="3"/>
    <s v="None"/>
    <n v="2178"/>
    <s v="Francoise"/>
    <n v="250"/>
    <n v="15"/>
    <n v="32670"/>
    <n v="0.2"/>
    <s v="No"/>
    <n v="0"/>
    <n v="0"/>
    <n v="32670"/>
    <n v="21780"/>
    <n v="10890"/>
    <d v="2023-10-03T00:00:00"/>
  </r>
  <r>
    <n v="31955"/>
    <x v="1"/>
    <x v="5"/>
    <x v="1"/>
    <s v="Low"/>
    <n v="1074"/>
    <s v="Pedro"/>
    <n v="260"/>
    <n v="125"/>
    <n v="134250"/>
    <n v="0.21"/>
    <s v="No"/>
    <n v="0"/>
    <n v="5370"/>
    <n v="128880"/>
    <n v="128880"/>
    <n v="0"/>
    <d v="2023-02-24T00:00:00"/>
  </r>
  <r>
    <n v="29645"/>
    <x v="0"/>
    <x v="2"/>
    <x v="5"/>
    <s v="Medium"/>
    <n v="2501"/>
    <s v="Francoise"/>
    <n v="5"/>
    <n v="15"/>
    <n v="37515"/>
    <n v="0.2"/>
    <s v="No"/>
    <n v="0"/>
    <n v="3001.2"/>
    <n v="34513.800000000003"/>
    <n v="25010"/>
    <n v="9503.8000000000029"/>
    <d v="2023-11-28T00:00:00"/>
  </r>
  <r>
    <n v="81538"/>
    <x v="0"/>
    <x v="1"/>
    <x v="0"/>
    <s v="Medium"/>
    <n v="2620"/>
    <s v="Ciarán"/>
    <n v="10"/>
    <n v="15"/>
    <n v="39300"/>
    <n v="0.23"/>
    <s v="No"/>
    <n v="0"/>
    <n v="1965"/>
    <n v="37335"/>
    <n v="26200"/>
    <n v="11135"/>
    <d v="2023-07-15T00:00:00"/>
  </r>
  <r>
    <n v="33237"/>
    <x v="2"/>
    <x v="1"/>
    <x v="2"/>
    <s v="Medium"/>
    <n v="635"/>
    <s v="Ciarán"/>
    <n v="120"/>
    <n v="300"/>
    <n v="190500"/>
    <n v="0.23"/>
    <s v="No"/>
    <n v="0"/>
    <n v="15240"/>
    <n v="175260"/>
    <n v="158750"/>
    <n v="16510"/>
    <d v="2023-06-05T00:00:00"/>
  </r>
  <r>
    <n v="59074"/>
    <x v="4"/>
    <x v="0"/>
    <x v="1"/>
    <s v="None"/>
    <n v="1953"/>
    <s v="Luigi"/>
    <n v="260"/>
    <n v="12"/>
    <n v="23436"/>
    <n v="0.22"/>
    <s v="No"/>
    <n v="0"/>
    <n v="0"/>
    <n v="23436"/>
    <n v="5859"/>
    <n v="17577"/>
    <d v="2023-05-04T00:00:00"/>
  </r>
  <r>
    <n v="39245"/>
    <x v="3"/>
    <x v="2"/>
    <x v="4"/>
    <s v="Medium"/>
    <n v="2487"/>
    <s v="Francoise"/>
    <n v="3"/>
    <n v="7"/>
    <n v="17409"/>
    <n v="0.2"/>
    <s v="No"/>
    <n v="0"/>
    <n v="870.45"/>
    <n v="16538.55"/>
    <n v="12435"/>
    <n v="4103.5499999999993"/>
    <d v="2023-10-24T00:00:00"/>
  </r>
  <r>
    <n v="64829"/>
    <x v="1"/>
    <x v="2"/>
    <x v="0"/>
    <s v="High"/>
    <n v="2441"/>
    <s v="Francoise"/>
    <n v="10"/>
    <n v="125"/>
    <n v="305125"/>
    <n v="0.2"/>
    <s v="No"/>
    <n v="0"/>
    <n v="33563.75"/>
    <n v="271561.25"/>
    <n v="292920"/>
    <n v="-21358.75"/>
    <d v="2023-12-25T00:00:00"/>
  </r>
  <r>
    <n v="81742"/>
    <x v="4"/>
    <x v="1"/>
    <x v="0"/>
    <s v="None"/>
    <n v="367"/>
    <s v="Ciarán"/>
    <n v="10"/>
    <n v="12"/>
    <n v="4404"/>
    <n v="0.23"/>
    <s v="No"/>
    <n v="0"/>
    <n v="0"/>
    <n v="4404"/>
    <n v="1101"/>
    <n v="3303"/>
    <d v="2023-03-22T00:00:00"/>
  </r>
  <r>
    <n v="45751"/>
    <x v="0"/>
    <x v="2"/>
    <x v="2"/>
    <s v="Medium"/>
    <n v="245"/>
    <s v="Francoise"/>
    <n v="120"/>
    <n v="15"/>
    <n v="3675"/>
    <n v="0.2"/>
    <s v="Yes"/>
    <n v="735"/>
    <n v="330.75"/>
    <n v="3344.25"/>
    <n v="2450"/>
    <n v="894.25"/>
    <d v="2023-01-13T00:00:00"/>
  </r>
  <r>
    <n v="10786"/>
    <x v="4"/>
    <x v="2"/>
    <x v="0"/>
    <s v="Low"/>
    <n v="1901"/>
    <s v="Francoise"/>
    <n v="10"/>
    <n v="12"/>
    <n v="22812"/>
    <n v="0.2"/>
    <s v="Yes"/>
    <n v="4562.4000000000005"/>
    <n v="684.36"/>
    <n v="22127.64"/>
    <n v="5703"/>
    <n v="16424.64"/>
    <d v="2023-06-17T00:00:00"/>
  </r>
  <r>
    <n v="67288"/>
    <x v="4"/>
    <x v="5"/>
    <x v="1"/>
    <s v="High"/>
    <n v="410"/>
    <s v="Pedro"/>
    <n v="260"/>
    <n v="12"/>
    <n v="4920"/>
    <n v="0.21"/>
    <s v="Yes"/>
    <n v="1033.2"/>
    <n v="639.6"/>
    <n v="4280.3999999999996"/>
    <n v="1230"/>
    <n v="3050.3999999999996"/>
    <d v="2023-06-26T00:00:00"/>
  </r>
  <r>
    <n v="35553"/>
    <x v="3"/>
    <x v="5"/>
    <x v="5"/>
    <s v="High"/>
    <n v="2420"/>
    <s v="Pedro"/>
    <n v="5"/>
    <n v="7"/>
    <n v="16940"/>
    <n v="0.21"/>
    <s v="Yes"/>
    <n v="3557.4"/>
    <n v="2032.8"/>
    <n v="14907.2"/>
    <n v="12100"/>
    <n v="2807.2000000000007"/>
    <d v="2023-09-04T00:00:00"/>
  </r>
  <r>
    <n v="34641"/>
    <x v="2"/>
    <x v="3"/>
    <x v="5"/>
    <s v="Low"/>
    <n v="1859"/>
    <s v="Bertha"/>
    <n v="5"/>
    <n v="300"/>
    <n v="557700"/>
    <n v="0.19"/>
    <s v="Yes"/>
    <n v="105963"/>
    <n v="22308"/>
    <n v="535392"/>
    <n v="464750"/>
    <n v="70642"/>
    <d v="2023-05-16T00:00:00"/>
  </r>
  <r>
    <n v="96606"/>
    <x v="3"/>
    <x v="4"/>
    <x v="0"/>
    <s v="High"/>
    <n v="1249"/>
    <s v="Klaas "/>
    <n v="10"/>
    <n v="20"/>
    <n v="24980"/>
    <n v="0.24"/>
    <s v="No"/>
    <n v="0"/>
    <n v="3247.4"/>
    <n v="21732.6"/>
    <n v="12490"/>
    <n v="9242.5999999999985"/>
    <d v="2023-02-01T00:00:00"/>
  </r>
  <r>
    <n v="61176"/>
    <x v="3"/>
    <x v="0"/>
    <x v="0"/>
    <s v="Low"/>
    <n v="1056"/>
    <s v="Luigi"/>
    <n v="10"/>
    <n v="20"/>
    <n v="21120"/>
    <n v="0.22"/>
    <s v="Yes"/>
    <n v="4646.3999999999996"/>
    <n v="844.8"/>
    <n v="20275.2"/>
    <n v="10560"/>
    <n v="9715.2000000000007"/>
    <d v="2023-12-22T00:00:00"/>
  </r>
  <r>
    <n v="15510"/>
    <x v="4"/>
    <x v="1"/>
    <x v="4"/>
    <s v="High"/>
    <n v="1198"/>
    <s v="Ciarán"/>
    <n v="3"/>
    <n v="12"/>
    <n v="14376"/>
    <n v="0.23"/>
    <s v="Yes"/>
    <n v="3306.48"/>
    <n v="1581.36"/>
    <n v="12794.64"/>
    <n v="3594"/>
    <n v="9200.64"/>
    <d v="2023-03-12T00:00:00"/>
  </r>
  <r>
    <n v="98981"/>
    <x v="4"/>
    <x v="2"/>
    <x v="3"/>
    <s v="Medium"/>
    <n v="2234"/>
    <s v="Francoise"/>
    <n v="250"/>
    <n v="12"/>
    <n v="26808"/>
    <n v="0.2"/>
    <s v="No"/>
    <n v="0"/>
    <n v="2412.7199999999998"/>
    <n v="24395.279999999999"/>
    <n v="6702"/>
    <n v="17693.28"/>
    <d v="2023-02-28T00:00:00"/>
  </r>
  <r>
    <n v="77990"/>
    <x v="1"/>
    <x v="3"/>
    <x v="2"/>
    <s v="Low"/>
    <n v="2145"/>
    <s v="Bertha"/>
    <n v="120"/>
    <n v="125"/>
    <n v="268125"/>
    <n v="0.19"/>
    <s v="No"/>
    <n v="0"/>
    <n v="5362.5"/>
    <n v="262762.5"/>
    <n v="257400"/>
    <n v="5362.5"/>
    <d v="2023-01-14T00:00:00"/>
  </r>
  <r>
    <n v="22200"/>
    <x v="2"/>
    <x v="2"/>
    <x v="2"/>
    <s v="High"/>
    <n v="853"/>
    <s v="Francoise"/>
    <n v="120"/>
    <n v="300"/>
    <n v="255900"/>
    <n v="0.2"/>
    <s v="Yes"/>
    <n v="51180"/>
    <n v="25590"/>
    <n v="230310"/>
    <n v="213250"/>
    <n v="17060"/>
    <d v="2023-12-16T00:00:00"/>
  </r>
  <r>
    <n v="21242"/>
    <x v="0"/>
    <x v="5"/>
    <x v="0"/>
    <s v="Low"/>
    <n v="2031"/>
    <s v="Pedro"/>
    <n v="10"/>
    <n v="15"/>
    <n v="30465"/>
    <n v="0.21"/>
    <s v="No"/>
    <n v="0"/>
    <n v="1218.5999999999999"/>
    <n v="29246.400000000001"/>
    <n v="20310"/>
    <n v="8936.4000000000015"/>
    <d v="2023-12-28T00:00:00"/>
  </r>
  <r>
    <n v="67940"/>
    <x v="3"/>
    <x v="3"/>
    <x v="5"/>
    <s v="Low"/>
    <n v="1797"/>
    <s v="Bertha"/>
    <n v="5"/>
    <n v="350"/>
    <n v="628950"/>
    <n v="0.19"/>
    <s v="No"/>
    <n v="0"/>
    <n v="18868.5"/>
    <n v="610081.5"/>
    <n v="467220"/>
    <n v="142861.5"/>
    <d v="2023-02-28T00:00:00"/>
  </r>
  <r>
    <n v="76710"/>
    <x v="3"/>
    <x v="4"/>
    <x v="2"/>
    <s v="High"/>
    <n v="2632"/>
    <s v="Klaas "/>
    <n v="120"/>
    <n v="350"/>
    <n v="921200"/>
    <n v="0.24"/>
    <s v="Yes"/>
    <n v="221088"/>
    <n v="119756"/>
    <n v="801444"/>
    <n v="684320"/>
    <n v="117124"/>
    <d v="2023-12-09T00:00:00"/>
  </r>
  <r>
    <n v="83010"/>
    <x v="2"/>
    <x v="2"/>
    <x v="5"/>
    <s v="Medium"/>
    <n v="2181"/>
    <s v="Francoise"/>
    <n v="5"/>
    <n v="300"/>
    <n v="654300"/>
    <n v="0.2"/>
    <s v="No"/>
    <n v="0"/>
    <n v="45801"/>
    <n v="608499"/>
    <n v="545250"/>
    <n v="63249"/>
    <d v="2023-07-11T00:00:00"/>
  </r>
  <r>
    <n v="57751"/>
    <x v="0"/>
    <x v="5"/>
    <x v="1"/>
    <s v="High"/>
    <n v="2157"/>
    <s v="Pedro"/>
    <n v="260"/>
    <n v="15"/>
    <n v="32355"/>
    <n v="0.21"/>
    <s v="No"/>
    <n v="0"/>
    <n v="3559.05"/>
    <n v="28795.95"/>
    <n v="21570"/>
    <n v="7225.9500000000007"/>
    <d v="2023-01-17T00:00:00"/>
  </r>
  <r>
    <n v="43178"/>
    <x v="2"/>
    <x v="2"/>
    <x v="5"/>
    <s v="High"/>
    <n v="1186"/>
    <s v="Francoise"/>
    <n v="5"/>
    <n v="300"/>
    <n v="355800"/>
    <n v="0.2"/>
    <s v="Yes"/>
    <n v="71160"/>
    <n v="42696"/>
    <n v="313104"/>
    <n v="296500"/>
    <n v="16604"/>
    <d v="2023-12-26T00:00:00"/>
  </r>
  <r>
    <n v="66223"/>
    <x v="4"/>
    <x v="3"/>
    <x v="2"/>
    <s v="High"/>
    <n v="1013"/>
    <s v="Bertha"/>
    <n v="120"/>
    <n v="12"/>
    <n v="12156"/>
    <n v="0.19"/>
    <s v="Yes"/>
    <n v="2309.64"/>
    <n v="1580.28"/>
    <n v="10575.72"/>
    <n v="3039"/>
    <n v="7536.7199999999993"/>
    <d v="2023-12-07T00:00:00"/>
  </r>
  <r>
    <n v="11942"/>
    <x v="2"/>
    <x v="5"/>
    <x v="4"/>
    <s v="Low"/>
    <n v="494"/>
    <s v="Pedro"/>
    <n v="3"/>
    <n v="300"/>
    <n v="148200"/>
    <n v="0.21"/>
    <s v="No"/>
    <n v="0"/>
    <n v="1482"/>
    <n v="146718"/>
    <n v="123500"/>
    <n v="23218"/>
    <d v="2023-11-19T00:00:00"/>
  </r>
  <r>
    <n v="21885"/>
    <x v="4"/>
    <x v="2"/>
    <x v="3"/>
    <s v="High"/>
    <n v="1734"/>
    <s v="Francoise"/>
    <n v="250"/>
    <n v="12"/>
    <n v="20808"/>
    <n v="0.2"/>
    <s v="Yes"/>
    <n v="4161.6000000000004"/>
    <n v="2288.88"/>
    <n v="18519.12"/>
    <n v="5202"/>
    <n v="13317.119999999999"/>
    <d v="2023-08-02T00:00:00"/>
  </r>
  <r>
    <n v="93505"/>
    <x v="0"/>
    <x v="2"/>
    <x v="3"/>
    <s v="High"/>
    <n v="2167"/>
    <s v="Francoise"/>
    <n v="250"/>
    <n v="15"/>
    <n v="32505"/>
    <n v="0.2"/>
    <s v="Yes"/>
    <n v="6501"/>
    <n v="3250.5"/>
    <n v="29254.5"/>
    <n v="21670"/>
    <n v="7584.5"/>
    <d v="2023-11-22T00:00:00"/>
  </r>
  <r>
    <n v="81264"/>
    <x v="1"/>
    <x v="3"/>
    <x v="4"/>
    <s v="Medium"/>
    <n v="887"/>
    <s v="Bertha"/>
    <n v="3"/>
    <n v="125"/>
    <n v="110875"/>
    <n v="0.19"/>
    <s v="No"/>
    <n v="0"/>
    <n v="6652.5"/>
    <n v="104222.5"/>
    <n v="106440"/>
    <n v="-2217.5"/>
    <d v="2023-08-16T00:00:00"/>
  </r>
  <r>
    <n v="88127"/>
    <x v="3"/>
    <x v="0"/>
    <x v="3"/>
    <s v="High"/>
    <n v="2807"/>
    <s v="Luigi"/>
    <n v="250"/>
    <n v="350"/>
    <n v="982450"/>
    <n v="0.22"/>
    <s v="No"/>
    <n v="0"/>
    <n v="98245"/>
    <n v="884205"/>
    <n v="729820"/>
    <n v="154385"/>
    <d v="2023-07-19T00:00:00"/>
  </r>
  <r>
    <n v="71189"/>
    <x v="2"/>
    <x v="0"/>
    <x v="0"/>
    <s v="High"/>
    <n v="1366"/>
    <s v="Luigi"/>
    <n v="10"/>
    <n v="300"/>
    <n v="409800"/>
    <n v="0.22"/>
    <s v="Yes"/>
    <n v="90156"/>
    <n v="45078"/>
    <n v="364722"/>
    <n v="341500"/>
    <n v="23222"/>
    <d v="2023-01-14T00:00:00"/>
  </r>
  <r>
    <n v="86432"/>
    <x v="2"/>
    <x v="0"/>
    <x v="5"/>
    <s v="Medium"/>
    <n v="1562"/>
    <s v="Luigi"/>
    <n v="5"/>
    <n v="300"/>
    <n v="468600"/>
    <n v="0.22"/>
    <s v="Yes"/>
    <n v="103092"/>
    <n v="37488"/>
    <n v="431112"/>
    <n v="390500"/>
    <n v="40612"/>
    <d v="2023-02-22T00:00:00"/>
  </r>
  <r>
    <n v="79925"/>
    <x v="0"/>
    <x v="4"/>
    <x v="4"/>
    <s v="Medium"/>
    <n v="2844"/>
    <s v="Klaas "/>
    <n v="3"/>
    <n v="15"/>
    <n v="42660"/>
    <n v="0.24"/>
    <s v="Yes"/>
    <n v="10238.4"/>
    <n v="2559.6"/>
    <n v="40100.400000000001"/>
    <n v="28440"/>
    <n v="11660.400000000001"/>
    <d v="2023-10-04T00:00:00"/>
  </r>
  <r>
    <n v="57071"/>
    <x v="3"/>
    <x v="4"/>
    <x v="5"/>
    <s v="Medium"/>
    <n v="708"/>
    <s v="Klaas "/>
    <n v="5"/>
    <n v="20"/>
    <n v="14160"/>
    <n v="0.24"/>
    <s v="Yes"/>
    <n v="3398.4"/>
    <n v="1132.8"/>
    <n v="13027.2"/>
    <n v="7080"/>
    <n v="5947.2000000000007"/>
    <d v="2023-05-28T00:00:00"/>
  </r>
  <r>
    <n v="38315"/>
    <x v="2"/>
    <x v="5"/>
    <x v="1"/>
    <s v="Medium"/>
    <n v="635"/>
    <s v="Pedro"/>
    <n v="260"/>
    <n v="300"/>
    <n v="190500"/>
    <n v="0.21"/>
    <s v="No"/>
    <n v="0"/>
    <n v="15240"/>
    <n v="175260"/>
    <n v="158750"/>
    <n v="16510"/>
    <d v="2023-09-03T00:00:00"/>
  </r>
  <r>
    <n v="94292"/>
    <x v="3"/>
    <x v="0"/>
    <x v="2"/>
    <s v="Medium"/>
    <n v="547"/>
    <s v="Luigi"/>
    <n v="120"/>
    <n v="7"/>
    <n v="3829"/>
    <n v="0.22"/>
    <s v="Yes"/>
    <n v="842.38"/>
    <n v="268.02999999999997"/>
    <n v="3560.9700000000003"/>
    <n v="2735"/>
    <n v="825.97000000000025"/>
    <d v="2023-07-27T00:00:00"/>
  </r>
  <r>
    <n v="14101"/>
    <x v="1"/>
    <x v="5"/>
    <x v="2"/>
    <s v="Medium"/>
    <n v="861"/>
    <s v="Pedro"/>
    <n v="120"/>
    <n v="125"/>
    <n v="107625"/>
    <n v="0.21"/>
    <s v="Yes"/>
    <n v="22601.25"/>
    <n v="5381.25"/>
    <n v="102243.75"/>
    <n v="103320"/>
    <n v="-1076.25"/>
    <d v="2023-01-10T00:00:00"/>
  </r>
  <r>
    <n v="78244"/>
    <x v="0"/>
    <x v="1"/>
    <x v="0"/>
    <s v="Low"/>
    <n v="2296"/>
    <s v="Ciarán"/>
    <n v="10"/>
    <n v="15"/>
    <n v="34440"/>
    <n v="0.23"/>
    <s v="No"/>
    <n v="0"/>
    <n v="344.4"/>
    <n v="34095.599999999999"/>
    <n v="22960"/>
    <n v="11135.599999999999"/>
    <d v="2023-09-02T00:00:00"/>
  </r>
  <r>
    <n v="48811"/>
    <x v="4"/>
    <x v="0"/>
    <x v="0"/>
    <s v="High"/>
    <n v="2914"/>
    <s v="Luigi"/>
    <n v="10"/>
    <n v="12"/>
    <n v="34968"/>
    <n v="0.22"/>
    <s v="No"/>
    <n v="0"/>
    <n v="4895.5200000000004"/>
    <n v="30072.48"/>
    <n v="8742"/>
    <n v="21330.48"/>
    <d v="2023-12-15T00:00:00"/>
  </r>
  <r>
    <n v="55415"/>
    <x v="3"/>
    <x v="3"/>
    <x v="1"/>
    <s v="Medium"/>
    <n v="1520"/>
    <s v="Bertha"/>
    <n v="260"/>
    <n v="20"/>
    <n v="30400"/>
    <n v="0.19"/>
    <s v="Yes"/>
    <n v="5776"/>
    <n v="2432"/>
    <n v="27968"/>
    <n v="15200"/>
    <n v="12768"/>
    <d v="2023-03-07T00:00:00"/>
  </r>
  <r>
    <n v="99223"/>
    <x v="1"/>
    <x v="1"/>
    <x v="0"/>
    <s v="High"/>
    <n v="2156"/>
    <s v="Ciarán"/>
    <n v="10"/>
    <n v="125"/>
    <n v="269500"/>
    <n v="0.23"/>
    <s v="Yes"/>
    <n v="61985"/>
    <n v="32340"/>
    <n v="237160"/>
    <n v="258720"/>
    <n v="-21560"/>
    <d v="2023-08-20T00:00:00"/>
  </r>
  <r>
    <n v="36787"/>
    <x v="4"/>
    <x v="2"/>
    <x v="4"/>
    <s v="Low"/>
    <n v="2671"/>
    <s v="Francoise"/>
    <n v="3"/>
    <n v="12"/>
    <n v="32052"/>
    <n v="0.2"/>
    <s v="Yes"/>
    <n v="6410.4000000000005"/>
    <n v="320.52"/>
    <n v="31731.48"/>
    <n v="8013"/>
    <n v="23718.48"/>
    <d v="2023-08-16T00:00:00"/>
  </r>
  <r>
    <n v="96750"/>
    <x v="3"/>
    <x v="1"/>
    <x v="1"/>
    <s v="Medium"/>
    <n v="1269"/>
    <s v="Ciarán"/>
    <n v="260"/>
    <n v="350"/>
    <n v="444150"/>
    <n v="0.23"/>
    <s v="Yes"/>
    <n v="102154.5"/>
    <n v="39973.5"/>
    <n v="404176.5"/>
    <n v="329940"/>
    <n v="74236.5"/>
    <d v="2023-03-15T00:00:00"/>
  </r>
  <r>
    <n v="72425"/>
    <x v="1"/>
    <x v="4"/>
    <x v="2"/>
    <s v="High"/>
    <n v="1916"/>
    <s v="Klaas "/>
    <n v="120"/>
    <n v="125"/>
    <n v="239500"/>
    <n v="0.24"/>
    <s v="Yes"/>
    <n v="57480"/>
    <n v="23950"/>
    <n v="215550"/>
    <n v="229920"/>
    <n v="-14370"/>
    <d v="2023-02-08T00:00:00"/>
  </r>
  <r>
    <n v="32556"/>
    <x v="3"/>
    <x v="0"/>
    <x v="3"/>
    <s v="High"/>
    <n v="986"/>
    <s v="Luigi"/>
    <n v="250"/>
    <n v="350"/>
    <n v="345100"/>
    <n v="0.22"/>
    <s v="No"/>
    <n v="0"/>
    <n v="41412"/>
    <n v="303688"/>
    <n v="256360"/>
    <n v="47328"/>
    <d v="2023-08-28T00:00:00"/>
  </r>
  <r>
    <n v="66542"/>
    <x v="4"/>
    <x v="0"/>
    <x v="2"/>
    <s v="High"/>
    <n v="914"/>
    <s v="Luigi"/>
    <n v="120"/>
    <n v="12"/>
    <n v="10968"/>
    <n v="0.22"/>
    <s v="Yes"/>
    <n v="2412.96"/>
    <n v="1645.2"/>
    <n v="9322.7999999999993"/>
    <n v="2742"/>
    <n v="6580.7999999999993"/>
    <d v="2023-04-05T00:00:00"/>
  </r>
  <r>
    <n v="44473"/>
    <x v="4"/>
    <x v="4"/>
    <x v="0"/>
    <s v="Medium"/>
    <n v="2299"/>
    <s v="Klaas "/>
    <n v="10"/>
    <n v="12"/>
    <n v="27588"/>
    <n v="0.24"/>
    <s v="No"/>
    <n v="0"/>
    <n v="1655.28"/>
    <n v="25932.720000000001"/>
    <n v="6897"/>
    <n v="19035.72"/>
    <d v="2023-07-14T00:00:00"/>
  </r>
  <r>
    <n v="27427"/>
    <x v="3"/>
    <x v="2"/>
    <x v="1"/>
    <s v="None"/>
    <n v="1899"/>
    <s v="Francoise"/>
    <n v="260"/>
    <n v="20"/>
    <n v="37980"/>
    <n v="0.2"/>
    <s v="No"/>
    <n v="0"/>
    <n v="0"/>
    <n v="37980"/>
    <n v="18990"/>
    <n v="18990"/>
    <d v="2023-02-15T00:00:00"/>
  </r>
  <r>
    <n v="94971"/>
    <x v="3"/>
    <x v="2"/>
    <x v="1"/>
    <s v="High"/>
    <n v="3421.5"/>
    <s v="Francoise"/>
    <n v="260"/>
    <n v="7"/>
    <n v="23950.5"/>
    <n v="0.2"/>
    <s v="Yes"/>
    <n v="4790.1000000000004"/>
    <n v="2874.06"/>
    <n v="21076.44"/>
    <n v="17107.5"/>
    <n v="3968.9399999999987"/>
    <d v="2023-10-15T00:00:00"/>
  </r>
  <r>
    <n v="66377"/>
    <x v="3"/>
    <x v="3"/>
    <x v="4"/>
    <s v="None"/>
    <n v="1618.5"/>
    <s v="Bertha"/>
    <n v="3"/>
    <n v="20"/>
    <n v="32370"/>
    <n v="0.19"/>
    <s v="No"/>
    <n v="0"/>
    <n v="0"/>
    <n v="32370"/>
    <n v="16185"/>
    <n v="16185"/>
    <d v="2023-02-18T00:00:00"/>
  </r>
  <r>
    <n v="88864"/>
    <x v="4"/>
    <x v="3"/>
    <x v="4"/>
    <s v="Medium"/>
    <n v="1116"/>
    <s v="Bertha"/>
    <n v="3"/>
    <n v="12"/>
    <n v="13392"/>
    <n v="0.19"/>
    <s v="No"/>
    <n v="0"/>
    <n v="669.6"/>
    <n v="12722.4"/>
    <n v="3348"/>
    <n v="9374.4"/>
    <d v="2023-07-17T00:00:00"/>
  </r>
  <r>
    <n v="55665"/>
    <x v="4"/>
    <x v="1"/>
    <x v="0"/>
    <s v="High"/>
    <n v="914"/>
    <s v="Ciarán"/>
    <n v="10"/>
    <n v="12"/>
    <n v="10968"/>
    <n v="0.23"/>
    <s v="No"/>
    <n v="0"/>
    <n v="1645.2"/>
    <n v="9322.7999999999993"/>
    <n v="2742"/>
    <n v="6580.7999999999993"/>
    <d v="2023-02-23T00:00:00"/>
  </r>
  <r>
    <n v="93465"/>
    <x v="3"/>
    <x v="3"/>
    <x v="0"/>
    <s v="High"/>
    <n v="357"/>
    <s v="Bertha"/>
    <n v="10"/>
    <n v="350"/>
    <n v="124950"/>
    <n v="0.19"/>
    <s v="Yes"/>
    <n v="23740.5"/>
    <n v="16243.5"/>
    <n v="108706.5"/>
    <n v="92820"/>
    <n v="15886.5"/>
    <d v="2023-02-26T00:00:00"/>
  </r>
  <r>
    <n v="68602"/>
    <x v="0"/>
    <x v="5"/>
    <x v="3"/>
    <s v="High"/>
    <n v="492"/>
    <s v="Pedro"/>
    <n v="250"/>
    <n v="15"/>
    <n v="7380"/>
    <n v="0.21"/>
    <s v="Yes"/>
    <n v="1549.8"/>
    <n v="1107"/>
    <n v="6273"/>
    <n v="4920"/>
    <n v="1353"/>
    <d v="2023-02-20T00:00:00"/>
  </r>
  <r>
    <n v="34756"/>
    <x v="3"/>
    <x v="0"/>
    <x v="0"/>
    <s v="Low"/>
    <n v="3450"/>
    <s v="Luigi"/>
    <n v="10"/>
    <n v="350"/>
    <n v="1207500"/>
    <n v="0.22"/>
    <s v="Yes"/>
    <n v="265650"/>
    <n v="48300"/>
    <n v="1159200"/>
    <n v="897000"/>
    <n v="262200"/>
    <d v="2023-03-14T00:00:00"/>
  </r>
  <r>
    <n v="37910"/>
    <x v="2"/>
    <x v="1"/>
    <x v="0"/>
    <s v="Low"/>
    <n v="1414.5"/>
    <s v="Ciarán"/>
    <n v="10"/>
    <n v="300"/>
    <n v="424350"/>
    <n v="0.23"/>
    <s v="Yes"/>
    <n v="97600.5"/>
    <n v="16974"/>
    <n v="407376"/>
    <n v="353625"/>
    <n v="53751"/>
    <d v="2023-07-18T00:00:00"/>
  </r>
  <r>
    <n v="13662"/>
    <x v="3"/>
    <x v="4"/>
    <x v="4"/>
    <s v="High"/>
    <n v="923"/>
    <s v="Klaas "/>
    <n v="3"/>
    <n v="350"/>
    <n v="323050"/>
    <n v="0.24"/>
    <s v="Yes"/>
    <n v="77532"/>
    <n v="41996.5"/>
    <n v="281053.5"/>
    <n v="239980"/>
    <n v="41073.5"/>
    <d v="2023-01-18T00:00:00"/>
  </r>
  <r>
    <n v="42597"/>
    <x v="2"/>
    <x v="3"/>
    <x v="0"/>
    <s v="High"/>
    <n v="807"/>
    <s v="Bertha"/>
    <n v="10"/>
    <n v="300"/>
    <n v="242100"/>
    <n v="0.19"/>
    <s v="Yes"/>
    <n v="45999"/>
    <n v="31473"/>
    <n v="210627"/>
    <n v="201750"/>
    <n v="8877"/>
    <d v="2023-10-25T00:00:00"/>
  </r>
  <r>
    <n v="40760"/>
    <x v="1"/>
    <x v="3"/>
    <x v="3"/>
    <s v="Low"/>
    <n v="1570"/>
    <s v="Bertha"/>
    <n v="250"/>
    <n v="125"/>
    <n v="196250"/>
    <n v="0.19"/>
    <s v="Yes"/>
    <n v="37287.5"/>
    <n v="5887.5"/>
    <n v="190362.5"/>
    <n v="188400"/>
    <n v="1962.5"/>
    <d v="2023-11-14T00:00:00"/>
  </r>
  <r>
    <n v="25372"/>
    <x v="1"/>
    <x v="3"/>
    <x v="2"/>
    <s v="Low"/>
    <n v="809"/>
    <s v="Bertha"/>
    <n v="120"/>
    <n v="125"/>
    <n v="101125"/>
    <n v="0.19"/>
    <s v="Yes"/>
    <n v="19213.75"/>
    <n v="2022.5"/>
    <n v="99102.5"/>
    <n v="97080"/>
    <n v="2022.5"/>
    <d v="2023-05-10T00:00:00"/>
  </r>
  <r>
    <n v="61056"/>
    <x v="0"/>
    <x v="3"/>
    <x v="2"/>
    <s v="High"/>
    <n v="510"/>
    <s v="Bertha"/>
    <n v="120"/>
    <n v="15"/>
    <n v="7650"/>
    <n v="0.19"/>
    <s v="No"/>
    <n v="0"/>
    <n v="765"/>
    <n v="6885"/>
    <n v="5100"/>
    <n v="1785"/>
    <d v="2023-07-17T00:00:00"/>
  </r>
  <r>
    <n v="34353"/>
    <x v="2"/>
    <x v="4"/>
    <x v="0"/>
    <s v="Low"/>
    <n v="1916"/>
    <s v="Klaas "/>
    <n v="10"/>
    <n v="300"/>
    <n v="574800"/>
    <n v="0.24"/>
    <s v="Yes"/>
    <n v="137952"/>
    <n v="11496"/>
    <n v="563304"/>
    <n v="479000"/>
    <n v="84304"/>
    <d v="2023-11-26T00:00:00"/>
  </r>
  <r>
    <n v="48596"/>
    <x v="1"/>
    <x v="4"/>
    <x v="0"/>
    <s v="Low"/>
    <n v="2009"/>
    <s v="Klaas "/>
    <n v="10"/>
    <n v="125"/>
    <n v="251125"/>
    <n v="0.24"/>
    <s v="No"/>
    <n v="0"/>
    <n v="7533.75"/>
    <n v="243591.25"/>
    <n v="241080"/>
    <n v="2511.25"/>
    <d v="2023-09-05T00:00:00"/>
  </r>
  <r>
    <n v="14872"/>
    <x v="3"/>
    <x v="0"/>
    <x v="3"/>
    <s v="Low"/>
    <n v="266"/>
    <s v="Luigi"/>
    <n v="250"/>
    <n v="350"/>
    <n v="93100"/>
    <n v="0.22"/>
    <s v="No"/>
    <n v="0"/>
    <n v="1862"/>
    <n v="91238"/>
    <n v="69160"/>
    <n v="22078"/>
    <d v="2023-04-04T00:00:00"/>
  </r>
  <r>
    <n v="70536"/>
    <x v="3"/>
    <x v="1"/>
    <x v="1"/>
    <s v="Medium"/>
    <n v="2876"/>
    <s v="Ciarán"/>
    <n v="260"/>
    <n v="350"/>
    <n v="1006600"/>
    <n v="0.23"/>
    <s v="Yes"/>
    <n v="231518"/>
    <n v="70462"/>
    <n v="936138"/>
    <n v="747760"/>
    <n v="188378"/>
    <d v="2023-12-20T00:00:00"/>
  </r>
  <r>
    <n v="11889"/>
    <x v="1"/>
    <x v="2"/>
    <x v="5"/>
    <s v="Low"/>
    <n v="1287"/>
    <s v="Francoise"/>
    <n v="5"/>
    <n v="125"/>
    <n v="160875"/>
    <n v="0.2"/>
    <s v="No"/>
    <n v="0"/>
    <n v="4826.25"/>
    <n v="156048.75"/>
    <n v="154440"/>
    <n v="1608.75"/>
    <d v="2023-11-09T00:00:00"/>
  </r>
  <r>
    <n v="78784"/>
    <x v="0"/>
    <x v="3"/>
    <x v="4"/>
    <s v="High"/>
    <n v="2300"/>
    <s v="Bertha"/>
    <n v="3"/>
    <n v="15"/>
    <n v="34500"/>
    <n v="0.19"/>
    <s v="Yes"/>
    <n v="6555"/>
    <n v="4830"/>
    <n v="29670"/>
    <n v="23000"/>
    <n v="6670"/>
    <d v="2023-01-10T00:00:00"/>
  </r>
  <r>
    <n v="90435"/>
    <x v="3"/>
    <x v="0"/>
    <x v="0"/>
    <s v="None"/>
    <n v="1143"/>
    <s v="Luigi"/>
    <n v="10"/>
    <n v="7"/>
    <n v="8001"/>
    <n v="0.22"/>
    <s v="Yes"/>
    <n v="1760.22"/>
    <n v="0"/>
    <n v="8001"/>
    <n v="5715"/>
    <n v="2286"/>
    <d v="2023-06-13T00:00:00"/>
  </r>
  <r>
    <n v="87160"/>
    <x v="4"/>
    <x v="4"/>
    <x v="3"/>
    <s v="Medium"/>
    <n v="3244.5"/>
    <s v="Klaas "/>
    <n v="250"/>
    <n v="12"/>
    <n v="38934"/>
    <n v="0.24"/>
    <s v="Yes"/>
    <n v="9344.16"/>
    <n v="2725.38"/>
    <n v="36208.620000000003"/>
    <n v="9733.5"/>
    <n v="26475.120000000003"/>
    <d v="2023-09-08T00:00:00"/>
  </r>
  <r>
    <n v="89813"/>
    <x v="1"/>
    <x v="3"/>
    <x v="4"/>
    <s v="High"/>
    <n v="1085"/>
    <s v="Bertha"/>
    <n v="3"/>
    <n v="125"/>
    <n v="135625"/>
    <n v="0.19"/>
    <s v="No"/>
    <n v="0"/>
    <n v="20343.75"/>
    <n v="115281.25"/>
    <n v="130200"/>
    <n v="-14918.75"/>
    <d v="2023-10-23T00:00:00"/>
  </r>
  <r>
    <n v="42111"/>
    <x v="4"/>
    <x v="5"/>
    <x v="5"/>
    <s v="High"/>
    <n v="2661"/>
    <s v="Pedro"/>
    <n v="5"/>
    <n v="12"/>
    <n v="31932"/>
    <n v="0.21"/>
    <s v="Yes"/>
    <n v="6705.7199999999993"/>
    <n v="3831.84"/>
    <n v="28100.16"/>
    <n v="7983"/>
    <n v="20117.16"/>
    <d v="2023-11-28T00:00:00"/>
  </r>
  <r>
    <n v="56997"/>
    <x v="0"/>
    <x v="4"/>
    <x v="0"/>
    <s v="High"/>
    <n v="1743"/>
    <s v="Klaas "/>
    <n v="10"/>
    <n v="15"/>
    <n v="26145"/>
    <n v="0.24"/>
    <s v="No"/>
    <n v="0"/>
    <n v="3660.3"/>
    <n v="22484.7"/>
    <n v="17430"/>
    <n v="5054.7000000000007"/>
    <d v="2023-03-26T00:00:00"/>
  </r>
  <r>
    <n v="20097"/>
    <x v="3"/>
    <x v="1"/>
    <x v="0"/>
    <s v="High"/>
    <n v="2708"/>
    <s v="Ciarán"/>
    <n v="10"/>
    <n v="20"/>
    <n v="54160"/>
    <n v="0.23"/>
    <s v="Yes"/>
    <n v="12456.800000000001"/>
    <n v="7040.8"/>
    <n v="47119.199999999997"/>
    <n v="27080"/>
    <n v="20039.199999999997"/>
    <d v="2023-08-02T00:00:00"/>
  </r>
  <r>
    <n v="29006"/>
    <x v="2"/>
    <x v="0"/>
    <x v="4"/>
    <s v="High"/>
    <n v="1010"/>
    <s v="Luigi"/>
    <n v="3"/>
    <n v="300"/>
    <n v="303000"/>
    <n v="0.22"/>
    <s v="Yes"/>
    <n v="66660"/>
    <n v="42420"/>
    <n v="260580"/>
    <n v="252500"/>
    <n v="8080"/>
    <d v="2023-03-26T00:00:00"/>
  </r>
  <r>
    <n v="28077"/>
    <x v="2"/>
    <x v="1"/>
    <x v="0"/>
    <s v="High"/>
    <n v="591"/>
    <s v="Ciarán"/>
    <n v="10"/>
    <n v="300"/>
    <n v="177300"/>
    <n v="0.23"/>
    <s v="No"/>
    <n v="0"/>
    <n v="17730"/>
    <n v="159570"/>
    <n v="147750"/>
    <n v="11820"/>
    <d v="2023-12-02T00:00:00"/>
  </r>
  <r>
    <n v="53305"/>
    <x v="4"/>
    <x v="0"/>
    <x v="1"/>
    <s v="High"/>
    <n v="2015"/>
    <s v="Luigi"/>
    <n v="260"/>
    <n v="12"/>
    <n v="24180"/>
    <n v="0.22"/>
    <s v="Yes"/>
    <n v="5319.6"/>
    <n v="3385.2"/>
    <n v="20794.8"/>
    <n v="6045"/>
    <n v="14749.8"/>
    <d v="2023-01-04T00:00:00"/>
  </r>
  <r>
    <n v="51955"/>
    <x v="3"/>
    <x v="4"/>
    <x v="0"/>
    <s v="High"/>
    <n v="723"/>
    <s v="Klaas "/>
    <n v="10"/>
    <n v="7"/>
    <n v="5061"/>
    <n v="0.24"/>
    <s v="No"/>
    <n v="0"/>
    <n v="759.15000000000009"/>
    <n v="4301.8500000000004"/>
    <n v="3615"/>
    <n v="686.85000000000014"/>
    <d v="2023-09-21T00:00:00"/>
  </r>
  <r>
    <n v="43004"/>
    <x v="0"/>
    <x v="1"/>
    <x v="0"/>
    <s v="Low"/>
    <n v="747"/>
    <s v="Ciarán"/>
    <n v="10"/>
    <n v="15"/>
    <n v="11205"/>
    <n v="0.23"/>
    <s v="No"/>
    <n v="0"/>
    <n v="112.05"/>
    <n v="11092.95"/>
    <n v="7470"/>
    <n v="3622.9500000000007"/>
    <d v="2023-02-24T00:00:00"/>
  </r>
  <r>
    <n v="17015"/>
    <x v="3"/>
    <x v="3"/>
    <x v="5"/>
    <s v="Medium"/>
    <n v="1159"/>
    <s v="Bertha"/>
    <n v="5"/>
    <n v="7"/>
    <n v="8113"/>
    <n v="0.19"/>
    <s v="Yes"/>
    <n v="1541.47"/>
    <n v="405.65"/>
    <n v="7707.35"/>
    <n v="5795"/>
    <n v="1912.3500000000004"/>
    <d v="2023-09-01T00:00:00"/>
  </r>
  <r>
    <n v="12118"/>
    <x v="3"/>
    <x v="3"/>
    <x v="0"/>
    <s v="Medium"/>
    <n v="1366"/>
    <s v="Bertha"/>
    <n v="10"/>
    <n v="20"/>
    <n v="27320"/>
    <n v="0.19"/>
    <s v="Yes"/>
    <n v="5190.8"/>
    <n v="2185.6"/>
    <n v="25134.400000000001"/>
    <n v="13660"/>
    <n v="11474.400000000001"/>
    <d v="2023-03-02T00:00:00"/>
  </r>
  <r>
    <n v="16474"/>
    <x v="2"/>
    <x v="2"/>
    <x v="0"/>
    <s v="Medium"/>
    <n v="448"/>
    <s v="Francoise"/>
    <n v="10"/>
    <n v="300"/>
    <n v="134400"/>
    <n v="0.2"/>
    <s v="No"/>
    <n v="0"/>
    <n v="9408"/>
    <n v="124992"/>
    <n v="112000"/>
    <n v="12992"/>
    <d v="2023-12-07T00:00:00"/>
  </r>
  <r>
    <n v="24496"/>
    <x v="4"/>
    <x v="1"/>
    <x v="2"/>
    <s v="None"/>
    <n v="1545"/>
    <s v="Ciarán"/>
    <n v="120"/>
    <n v="12"/>
    <n v="18540"/>
    <n v="0.23"/>
    <s v="No"/>
    <n v="0"/>
    <n v="0"/>
    <n v="18540"/>
    <n v="4635"/>
    <n v="13905"/>
    <d v="2023-12-17T00:00:00"/>
  </r>
  <r>
    <n v="53800"/>
    <x v="1"/>
    <x v="3"/>
    <x v="3"/>
    <s v="High"/>
    <n v="552"/>
    <s v="Bertha"/>
    <n v="250"/>
    <n v="125"/>
    <n v="69000"/>
    <n v="0.19"/>
    <s v="No"/>
    <n v="0"/>
    <n v="10350"/>
    <n v="58650"/>
    <n v="66240"/>
    <n v="-7590"/>
    <d v="2023-10-07T00:00:00"/>
  </r>
  <r>
    <n v="87427"/>
    <x v="1"/>
    <x v="1"/>
    <x v="3"/>
    <s v="High"/>
    <n v="2387"/>
    <s v="Ciarán"/>
    <n v="250"/>
    <n v="125"/>
    <n v="298375"/>
    <n v="0.23"/>
    <s v="No"/>
    <n v="0"/>
    <n v="35805"/>
    <n v="262570"/>
    <n v="286440"/>
    <n v="-23870"/>
    <d v="2023-05-25T00:00:00"/>
  </r>
  <r>
    <n v="65221"/>
    <x v="4"/>
    <x v="5"/>
    <x v="4"/>
    <s v="Medium"/>
    <n v="562"/>
    <s v="Pedro"/>
    <n v="3"/>
    <n v="12"/>
    <n v="6744"/>
    <n v="0.21"/>
    <s v="No"/>
    <n v="0"/>
    <n v="404.64"/>
    <n v="6339.36"/>
    <n v="1686"/>
    <n v="4653.3599999999997"/>
    <d v="2023-08-02T00:00:00"/>
  </r>
  <r>
    <n v="59564"/>
    <x v="4"/>
    <x v="1"/>
    <x v="0"/>
    <s v="Low"/>
    <n v="1369.5"/>
    <s v="Ciarán"/>
    <n v="10"/>
    <n v="12"/>
    <n v="16434"/>
    <n v="0.23"/>
    <s v="No"/>
    <n v="0"/>
    <n v="493.02"/>
    <n v="15940.98"/>
    <n v="4108.5"/>
    <n v="11832.48"/>
    <d v="2023-09-26T00:00:00"/>
  </r>
  <r>
    <n v="48363"/>
    <x v="1"/>
    <x v="2"/>
    <x v="0"/>
    <s v="Low"/>
    <n v="787"/>
    <s v="Francoise"/>
    <n v="10"/>
    <n v="125"/>
    <n v="98375"/>
    <n v="0.2"/>
    <s v="Yes"/>
    <n v="19675"/>
    <n v="983.75"/>
    <n v="97391.25"/>
    <n v="94440"/>
    <n v="2951.25"/>
    <d v="2023-04-13T00:00:00"/>
  </r>
  <r>
    <n v="25283"/>
    <x v="0"/>
    <x v="4"/>
    <x v="0"/>
    <s v="None"/>
    <n v="2152"/>
    <s v="Klaas "/>
    <n v="10"/>
    <n v="15"/>
    <n v="32280"/>
    <n v="0.24"/>
    <s v="No"/>
    <n v="0"/>
    <n v="0"/>
    <n v="32280"/>
    <n v="21520"/>
    <n v="10760"/>
    <d v="2023-06-22T00:00:00"/>
  </r>
  <r>
    <n v="64885"/>
    <x v="1"/>
    <x v="1"/>
    <x v="3"/>
    <s v="Low"/>
    <n v="2729"/>
    <s v="Ciarán"/>
    <n v="250"/>
    <n v="125"/>
    <n v="341125"/>
    <n v="0.23"/>
    <s v="Yes"/>
    <n v="78458.75"/>
    <n v="6822.5"/>
    <n v="334302.5"/>
    <n v="327480"/>
    <n v="6822.5"/>
    <d v="2023-10-07T00:00:00"/>
  </r>
  <r>
    <n v="21823"/>
    <x v="3"/>
    <x v="2"/>
    <x v="0"/>
    <s v="High"/>
    <n v="2696"/>
    <s v="Francoise"/>
    <n v="10"/>
    <n v="7"/>
    <n v="18872"/>
    <n v="0.2"/>
    <s v="No"/>
    <n v="0"/>
    <n v="2453.36"/>
    <n v="16418.64"/>
    <n v="13480"/>
    <n v="2938.6399999999994"/>
    <d v="2023-02-07T00:00:00"/>
  </r>
  <r>
    <n v="15439"/>
    <x v="4"/>
    <x v="3"/>
    <x v="3"/>
    <s v="Low"/>
    <n v="2479"/>
    <s v="Bertha"/>
    <n v="250"/>
    <n v="12"/>
    <n v="29748"/>
    <n v="0.19"/>
    <s v="No"/>
    <n v="0"/>
    <n v="892.44"/>
    <n v="28855.56"/>
    <n v="7437"/>
    <n v="21418.560000000001"/>
    <d v="2023-10-11T00:00:00"/>
  </r>
  <r>
    <n v="67588"/>
    <x v="3"/>
    <x v="2"/>
    <x v="3"/>
    <s v="High"/>
    <n v="1281"/>
    <s v="Francoise"/>
    <n v="250"/>
    <n v="350"/>
    <n v="448350"/>
    <n v="0.2"/>
    <s v="No"/>
    <n v="0"/>
    <n v="62769"/>
    <n v="385581"/>
    <n v="333060"/>
    <n v="52521"/>
    <d v="2023-06-28T00:00:00"/>
  </r>
  <r>
    <n v="70682"/>
    <x v="3"/>
    <x v="2"/>
    <x v="0"/>
    <s v="High"/>
    <n v="1954"/>
    <s v="Francoise"/>
    <n v="10"/>
    <n v="20"/>
    <n v="39080"/>
    <n v="0.2"/>
    <s v="Yes"/>
    <n v="7816"/>
    <n v="3908"/>
    <n v="35172"/>
    <n v="19540"/>
    <n v="15632"/>
    <d v="2023-06-21T00:00:00"/>
  </r>
  <r>
    <n v="22499"/>
    <x v="4"/>
    <x v="3"/>
    <x v="4"/>
    <s v="Low"/>
    <n v="766"/>
    <s v="Bertha"/>
    <n v="3"/>
    <n v="12"/>
    <n v="9192"/>
    <n v="0.19"/>
    <s v="Yes"/>
    <n v="1746.48"/>
    <n v="91.92"/>
    <n v="9100.08"/>
    <n v="2298"/>
    <n v="6802.08"/>
    <d v="2023-05-02T00:00:00"/>
  </r>
  <r>
    <n v="14689"/>
    <x v="1"/>
    <x v="2"/>
    <x v="4"/>
    <s v="High"/>
    <n v="2441"/>
    <s v="Francoise"/>
    <n v="3"/>
    <n v="125"/>
    <n v="305125"/>
    <n v="0.2"/>
    <s v="No"/>
    <n v="0"/>
    <n v="33563.75"/>
    <n v="271561.25"/>
    <n v="292920"/>
    <n v="-21358.75"/>
    <d v="2023-05-24T00:00:00"/>
  </r>
  <r>
    <n v="96276"/>
    <x v="0"/>
    <x v="2"/>
    <x v="4"/>
    <s v="None"/>
    <n v="2178"/>
    <s v="Francoise"/>
    <n v="3"/>
    <n v="15"/>
    <n v="32670"/>
    <n v="0.2"/>
    <s v="No"/>
    <n v="0"/>
    <n v="0"/>
    <n v="32670"/>
    <n v="21780"/>
    <n v="10890"/>
    <d v="2023-11-23T00:00:00"/>
  </r>
  <r>
    <n v="37779"/>
    <x v="1"/>
    <x v="5"/>
    <x v="3"/>
    <s v="High"/>
    <n v="554"/>
    <s v="Pedro"/>
    <n v="250"/>
    <n v="125"/>
    <n v="69250"/>
    <n v="0.21"/>
    <s v="Yes"/>
    <n v="14542.5"/>
    <n v="7617.5"/>
    <n v="61632.5"/>
    <n v="66480"/>
    <n v="-4847.5"/>
    <d v="2023-12-27T00:00:00"/>
  </r>
  <r>
    <n v="68334"/>
    <x v="3"/>
    <x v="1"/>
    <x v="0"/>
    <s v="High"/>
    <n v="293"/>
    <s v="Ciarán"/>
    <n v="10"/>
    <n v="20"/>
    <n v="5860"/>
    <n v="0.23"/>
    <s v="Yes"/>
    <n v="1347.8"/>
    <n v="879"/>
    <n v="4981"/>
    <n v="2930"/>
    <n v="2051"/>
    <d v="2023-03-09T00:00:00"/>
  </r>
  <r>
    <n v="68902"/>
    <x v="3"/>
    <x v="1"/>
    <x v="1"/>
    <s v="None"/>
    <n v="1143"/>
    <s v="Ciarán"/>
    <n v="260"/>
    <n v="7"/>
    <n v="8001"/>
    <n v="0.23"/>
    <s v="Yes"/>
    <n v="1840.23"/>
    <n v="0"/>
    <n v="8001"/>
    <n v="5715"/>
    <n v="2286"/>
    <d v="2023-11-09T00:00:00"/>
  </r>
  <r>
    <n v="96854"/>
    <x v="3"/>
    <x v="0"/>
    <x v="0"/>
    <s v="Low"/>
    <n v="274"/>
    <s v="Luigi"/>
    <n v="10"/>
    <n v="350"/>
    <n v="95900"/>
    <n v="0.22"/>
    <s v="Yes"/>
    <n v="21098"/>
    <n v="3836"/>
    <n v="92064"/>
    <n v="71240"/>
    <n v="20824"/>
    <d v="2023-01-22T00:00:00"/>
  </r>
  <r>
    <n v="83594"/>
    <x v="0"/>
    <x v="3"/>
    <x v="0"/>
    <s v="Low"/>
    <n v="1945"/>
    <s v="Bertha"/>
    <n v="10"/>
    <n v="15"/>
    <n v="29175"/>
    <n v="0.19"/>
    <s v="No"/>
    <n v="0"/>
    <n v="875.25"/>
    <n v="28299.75"/>
    <n v="19450"/>
    <n v="8849.75"/>
    <d v="2023-04-26T00:00:00"/>
  </r>
  <r>
    <n v="54758"/>
    <x v="0"/>
    <x v="5"/>
    <x v="0"/>
    <s v="None"/>
    <n v="2472"/>
    <s v="Pedro"/>
    <n v="10"/>
    <n v="15"/>
    <n v="37080"/>
    <n v="0.21"/>
    <s v="No"/>
    <n v="0"/>
    <n v="0"/>
    <n v="37080"/>
    <n v="24720"/>
    <n v="12360"/>
    <d v="2023-05-10T00:00:00"/>
  </r>
  <r>
    <n v="66977"/>
    <x v="2"/>
    <x v="0"/>
    <x v="5"/>
    <s v="Low"/>
    <n v="2301"/>
    <s v="Luigi"/>
    <n v="5"/>
    <n v="300"/>
    <n v="690300"/>
    <n v="0.22"/>
    <s v="No"/>
    <n v="0"/>
    <n v="6903"/>
    <n v="683397"/>
    <n v="575250"/>
    <n v="108147"/>
    <d v="2023-08-05T00:00:00"/>
  </r>
  <r>
    <n v="66146"/>
    <x v="3"/>
    <x v="2"/>
    <x v="4"/>
    <s v="High"/>
    <n v="886"/>
    <s v="Francoise"/>
    <n v="3"/>
    <n v="350"/>
    <n v="310100"/>
    <n v="0.2"/>
    <s v="No"/>
    <n v="0"/>
    <n v="37212"/>
    <n v="272888"/>
    <n v="230360"/>
    <n v="42528"/>
    <d v="2023-02-20T00:00:00"/>
  </r>
  <r>
    <n v="17233"/>
    <x v="2"/>
    <x v="4"/>
    <x v="3"/>
    <s v="High"/>
    <n v="269"/>
    <s v="Klaas "/>
    <n v="250"/>
    <n v="300"/>
    <n v="80700"/>
    <n v="0.24"/>
    <s v="No"/>
    <n v="0"/>
    <n v="11298"/>
    <n v="69402"/>
    <n v="67250"/>
    <n v="2152"/>
    <d v="2023-05-13T00:00:00"/>
  </r>
  <r>
    <n v="41212"/>
    <x v="3"/>
    <x v="0"/>
    <x v="2"/>
    <s v="Medium"/>
    <n v="2907"/>
    <s v="Luigi"/>
    <n v="120"/>
    <n v="7"/>
    <n v="20349"/>
    <n v="0.22"/>
    <s v="Yes"/>
    <n v="4476.78"/>
    <n v="1627.92"/>
    <n v="18721.080000000002"/>
    <n v="14535"/>
    <n v="4186.0800000000017"/>
    <d v="2023-08-12T00:00:00"/>
  </r>
  <r>
    <n v="42771"/>
    <x v="2"/>
    <x v="5"/>
    <x v="3"/>
    <s v="High"/>
    <n v="432"/>
    <s v="Pedro"/>
    <n v="250"/>
    <n v="300"/>
    <n v="129600"/>
    <n v="0.21"/>
    <s v="No"/>
    <n v="0"/>
    <n v="12960"/>
    <n v="116640"/>
    <n v="108000"/>
    <n v="8640"/>
    <d v="2023-03-07T00:00:00"/>
  </r>
  <r>
    <n v="44571"/>
    <x v="1"/>
    <x v="5"/>
    <x v="0"/>
    <s v="Low"/>
    <n v="1138"/>
    <s v="Pedro"/>
    <n v="10"/>
    <n v="125"/>
    <n v="142250"/>
    <n v="0.21"/>
    <s v="No"/>
    <n v="0"/>
    <n v="5690"/>
    <n v="136560"/>
    <n v="136560"/>
    <n v="0"/>
    <d v="2023-11-12T00:00:00"/>
  </r>
  <r>
    <n v="80499"/>
    <x v="3"/>
    <x v="4"/>
    <x v="1"/>
    <s v="Medium"/>
    <n v="708"/>
    <s v="Klaas "/>
    <n v="260"/>
    <n v="20"/>
    <n v="14160"/>
    <n v="0.24"/>
    <s v="No"/>
    <n v="0"/>
    <n v="1132.8"/>
    <n v="13027.2"/>
    <n v="7080"/>
    <n v="5947.2000000000007"/>
    <d v="2023-07-13T00:00:00"/>
  </r>
  <r>
    <n v="24434"/>
    <x v="3"/>
    <x v="5"/>
    <x v="1"/>
    <s v="Medium"/>
    <n v="1679"/>
    <s v="Pedro"/>
    <n v="260"/>
    <n v="350"/>
    <n v="587650"/>
    <n v="0.21"/>
    <s v="No"/>
    <n v="0"/>
    <n v="35259"/>
    <n v="552391"/>
    <n v="436540"/>
    <n v="115851"/>
    <d v="2023-11-04T00:00:00"/>
  </r>
  <r>
    <n v="53760"/>
    <x v="3"/>
    <x v="1"/>
    <x v="0"/>
    <s v="Medium"/>
    <n v="2993"/>
    <s v="Ciarán"/>
    <n v="10"/>
    <n v="20"/>
    <n v="59860"/>
    <n v="0.23"/>
    <s v="Yes"/>
    <n v="13767.800000000001"/>
    <n v="4788.8"/>
    <n v="55071.199999999997"/>
    <n v="29930"/>
    <n v="25141.199999999997"/>
    <d v="2023-04-05T00:00:00"/>
  </r>
  <r>
    <n v="84469"/>
    <x v="2"/>
    <x v="4"/>
    <x v="0"/>
    <s v="Medium"/>
    <n v="1094"/>
    <s v="Klaas "/>
    <n v="10"/>
    <n v="300"/>
    <n v="328200"/>
    <n v="0.24"/>
    <s v="Yes"/>
    <n v="78768"/>
    <n v="29538"/>
    <n v="298662"/>
    <n v="273500"/>
    <n v="25162"/>
    <d v="2023-04-23T00:00:00"/>
  </r>
  <r>
    <n v="27475"/>
    <x v="2"/>
    <x v="2"/>
    <x v="4"/>
    <s v="Medium"/>
    <n v="448"/>
    <s v="Francoise"/>
    <n v="3"/>
    <n v="300"/>
    <n v="134400"/>
    <n v="0.2"/>
    <s v="No"/>
    <n v="0"/>
    <n v="9408"/>
    <n v="124992"/>
    <n v="112000"/>
    <n v="12992"/>
    <d v="2023-07-04T00:00:00"/>
  </r>
  <r>
    <n v="43820"/>
    <x v="3"/>
    <x v="4"/>
    <x v="3"/>
    <s v="Medium"/>
    <n v="1582"/>
    <s v="Klaas "/>
    <n v="250"/>
    <n v="7"/>
    <n v="11074"/>
    <n v="0.24"/>
    <s v="Yes"/>
    <n v="2657.7599999999998"/>
    <n v="775.18"/>
    <n v="10298.82"/>
    <n v="7910"/>
    <n v="2388.8199999999997"/>
    <d v="2023-06-23T00:00:00"/>
  </r>
  <r>
    <n v="65557"/>
    <x v="3"/>
    <x v="0"/>
    <x v="0"/>
    <s v="High"/>
    <n v="1438.5"/>
    <s v="Luigi"/>
    <n v="10"/>
    <n v="7"/>
    <n v="10069.5"/>
    <n v="0.22"/>
    <s v="Yes"/>
    <n v="2215.29"/>
    <n v="1309.0350000000001"/>
    <n v="8760.4650000000001"/>
    <n v="7192.5"/>
    <n v="1567.9649999999992"/>
    <d v="2023-05-11T00:00:00"/>
  </r>
  <r>
    <n v="62799"/>
    <x v="2"/>
    <x v="5"/>
    <x v="3"/>
    <s v="Low"/>
    <n v="494"/>
    <s v="Pedro"/>
    <n v="250"/>
    <n v="300"/>
    <n v="148200"/>
    <n v="0.21"/>
    <s v="No"/>
    <n v="0"/>
    <n v="1482"/>
    <n v="146718"/>
    <n v="123500"/>
    <n v="23218"/>
    <d v="2023-07-11T00:00:00"/>
  </r>
  <r>
    <n v="68987"/>
    <x v="3"/>
    <x v="0"/>
    <x v="3"/>
    <s v="Medium"/>
    <n v="436.5"/>
    <s v="Luigi"/>
    <n v="250"/>
    <n v="20"/>
    <n v="8730"/>
    <n v="0.22"/>
    <s v="No"/>
    <n v="0"/>
    <n v="698.40000000000009"/>
    <n v="8031.5999999999995"/>
    <n v="4365"/>
    <n v="3666.5999999999995"/>
    <d v="2023-08-10T00:00:00"/>
  </r>
  <r>
    <n v="44238"/>
    <x v="3"/>
    <x v="5"/>
    <x v="5"/>
    <s v="High"/>
    <n v="2255"/>
    <s v="Pedro"/>
    <n v="5"/>
    <n v="20"/>
    <n v="45100"/>
    <n v="0.21"/>
    <s v="Yes"/>
    <n v="9471"/>
    <n v="5863"/>
    <n v="39237"/>
    <n v="22550"/>
    <n v="16687"/>
    <d v="2023-10-20T00:00:00"/>
  </r>
  <r>
    <n v="33399"/>
    <x v="1"/>
    <x v="2"/>
    <x v="1"/>
    <s v="Medium"/>
    <n v="1987.5"/>
    <s v="Francoise"/>
    <n v="260"/>
    <n v="125"/>
    <n v="248437.5"/>
    <n v="0.2"/>
    <s v="Yes"/>
    <n v="49687.5"/>
    <n v="14906.25"/>
    <n v="233531.25"/>
    <n v="238500"/>
    <n v="-4968.75"/>
    <d v="2023-09-19T00:00:00"/>
  </r>
  <r>
    <n v="38909"/>
    <x v="4"/>
    <x v="1"/>
    <x v="3"/>
    <s v="Medium"/>
    <n v="2215"/>
    <s v="Ciarán"/>
    <n v="250"/>
    <n v="12"/>
    <n v="26580"/>
    <n v="0.23"/>
    <s v="No"/>
    <n v="0"/>
    <n v="1860.6"/>
    <n v="24719.4"/>
    <n v="6645"/>
    <n v="18074.400000000001"/>
    <d v="2023-02-24T00:00:00"/>
  </r>
  <r>
    <n v="36823"/>
    <x v="2"/>
    <x v="3"/>
    <x v="1"/>
    <s v="Medium"/>
    <n v="1250"/>
    <s v="Bertha"/>
    <n v="260"/>
    <n v="300"/>
    <n v="375000"/>
    <n v="0.19"/>
    <s v="Yes"/>
    <n v="71250"/>
    <n v="18750"/>
    <n v="356250"/>
    <n v="312500"/>
    <n v="43750"/>
    <d v="2023-02-11T00:00:00"/>
  </r>
  <r>
    <n v="93812"/>
    <x v="1"/>
    <x v="0"/>
    <x v="1"/>
    <s v="High"/>
    <n v="2844"/>
    <s v="Luigi"/>
    <n v="260"/>
    <n v="125"/>
    <n v="355500"/>
    <n v="0.22"/>
    <s v="No"/>
    <n v="0"/>
    <n v="49770"/>
    <n v="305730"/>
    <n v="341280"/>
    <n v="-35550"/>
    <d v="2023-12-28T00:00:00"/>
  </r>
  <r>
    <n v="56167"/>
    <x v="3"/>
    <x v="5"/>
    <x v="3"/>
    <s v="Medium"/>
    <n v="2689"/>
    <s v="Pedro"/>
    <n v="250"/>
    <n v="7"/>
    <n v="18823"/>
    <n v="0.21"/>
    <s v="No"/>
    <n v="0"/>
    <n v="941.15"/>
    <n v="17881.849999999999"/>
    <n v="13445"/>
    <n v="4436.8499999999985"/>
    <d v="2023-09-20T00:00:00"/>
  </r>
  <r>
    <n v="71258"/>
    <x v="3"/>
    <x v="1"/>
    <x v="0"/>
    <s v="High"/>
    <n v="700"/>
    <s v="Ciarán"/>
    <n v="10"/>
    <n v="350"/>
    <n v="245000"/>
    <n v="0.23"/>
    <s v="No"/>
    <n v="0"/>
    <n v="34300"/>
    <n v="210700"/>
    <n v="182000"/>
    <n v="28700"/>
    <d v="2023-10-06T00:00:00"/>
  </r>
  <r>
    <n v="13369"/>
    <x v="2"/>
    <x v="0"/>
    <x v="5"/>
    <s v="Low"/>
    <n v="2498"/>
    <s v="Luigi"/>
    <n v="5"/>
    <n v="300"/>
    <n v="749400"/>
    <n v="0.22"/>
    <s v="Yes"/>
    <n v="164868"/>
    <n v="7494"/>
    <n v="741906"/>
    <n v="624500"/>
    <n v="117406"/>
    <d v="2023-12-11T00:00:00"/>
  </r>
  <r>
    <n v="55702"/>
    <x v="3"/>
    <x v="0"/>
    <x v="5"/>
    <s v="High"/>
    <n v="982.5"/>
    <s v="Luigi"/>
    <n v="5"/>
    <n v="350"/>
    <n v="343875"/>
    <n v="0.22"/>
    <s v="Yes"/>
    <n v="75652.5"/>
    <n v="44703.75"/>
    <n v="299171.25"/>
    <n v="255450"/>
    <n v="43721.25"/>
    <d v="2023-07-07T00:00:00"/>
  </r>
  <r>
    <n v="22566"/>
    <x v="0"/>
    <x v="1"/>
    <x v="1"/>
    <s v="High"/>
    <n v="2548"/>
    <s v="Ciarán"/>
    <n v="260"/>
    <n v="15"/>
    <n v="38220"/>
    <n v="0.23"/>
    <s v="Yes"/>
    <n v="8790.6"/>
    <n v="4586.3999999999996"/>
    <n v="33633.599999999999"/>
    <n v="25480"/>
    <n v="8153.5999999999985"/>
    <d v="2023-02-15T00:00:00"/>
  </r>
  <r>
    <n v="12209"/>
    <x v="3"/>
    <x v="3"/>
    <x v="2"/>
    <s v="Low"/>
    <n v="2877"/>
    <s v="Bertha"/>
    <n v="120"/>
    <n v="350"/>
    <n v="1006950"/>
    <n v="0.19"/>
    <s v="Yes"/>
    <n v="191320.5"/>
    <n v="20139"/>
    <n v="986811"/>
    <n v="748020"/>
    <n v="238791"/>
    <d v="2023-06-18T00:00:00"/>
  </r>
  <r>
    <n v="62488"/>
    <x v="4"/>
    <x v="3"/>
    <x v="1"/>
    <s v="High"/>
    <n v="472"/>
    <s v="Bertha"/>
    <n v="260"/>
    <n v="12"/>
    <n v="5664"/>
    <n v="0.19"/>
    <s v="No"/>
    <n v="0"/>
    <n v="623.04"/>
    <n v="5040.96"/>
    <n v="1416"/>
    <n v="3624.96"/>
    <d v="2023-05-12T00:00:00"/>
  </r>
  <r>
    <n v="69840"/>
    <x v="0"/>
    <x v="2"/>
    <x v="0"/>
    <s v="High"/>
    <n v="2167"/>
    <s v="Francoise"/>
    <n v="10"/>
    <n v="15"/>
    <n v="32505"/>
    <n v="0.2"/>
    <s v="No"/>
    <n v="0"/>
    <n v="3250.5"/>
    <n v="29254.5"/>
    <n v="21670"/>
    <n v="7584.5"/>
    <d v="2023-04-20T00:00:00"/>
  </r>
  <r>
    <n v="42141"/>
    <x v="3"/>
    <x v="2"/>
    <x v="5"/>
    <s v="High"/>
    <n v="293"/>
    <s v="Francoise"/>
    <n v="5"/>
    <n v="7"/>
    <n v="2051"/>
    <n v="0.2"/>
    <s v="Yes"/>
    <n v="410.20000000000005"/>
    <n v="287.14"/>
    <n v="1763.8600000000001"/>
    <n v="1465"/>
    <n v="298.86000000000013"/>
    <d v="2023-09-03T00:00:00"/>
  </r>
  <r>
    <n v="79904"/>
    <x v="3"/>
    <x v="1"/>
    <x v="0"/>
    <s v="Medium"/>
    <n v="1598"/>
    <s v="Ciarán"/>
    <n v="10"/>
    <n v="7"/>
    <n v="11186"/>
    <n v="0.23"/>
    <s v="No"/>
    <n v="0"/>
    <n v="894.88"/>
    <n v="10291.120000000001"/>
    <n v="7990"/>
    <n v="2301.1200000000008"/>
    <d v="2023-11-21T00:00:00"/>
  </r>
  <r>
    <n v="49321"/>
    <x v="4"/>
    <x v="3"/>
    <x v="2"/>
    <s v="High"/>
    <n v="472"/>
    <s v="Bertha"/>
    <n v="120"/>
    <n v="12"/>
    <n v="5664"/>
    <n v="0.19"/>
    <s v="Yes"/>
    <n v="1076.1600000000001"/>
    <n v="623.04"/>
    <n v="5040.96"/>
    <n v="1416"/>
    <n v="3624.96"/>
    <d v="2023-09-05T00:00:00"/>
  </r>
  <r>
    <n v="87142"/>
    <x v="3"/>
    <x v="5"/>
    <x v="2"/>
    <s v="Medium"/>
    <n v="1498"/>
    <s v="Pedro"/>
    <n v="120"/>
    <n v="7"/>
    <n v="10486"/>
    <n v="0.21"/>
    <s v="Yes"/>
    <n v="2202.06"/>
    <n v="629.16"/>
    <n v="9856.84"/>
    <n v="7490"/>
    <n v="2366.84"/>
    <d v="2023-11-05T00:00:00"/>
  </r>
  <r>
    <n v="98093"/>
    <x v="0"/>
    <x v="4"/>
    <x v="5"/>
    <s v="None"/>
    <n v="921"/>
    <s v="Klaas "/>
    <n v="5"/>
    <n v="15"/>
    <n v="13815"/>
    <n v="0.24"/>
    <s v="No"/>
    <n v="0"/>
    <n v="0"/>
    <n v="13815"/>
    <n v="9210"/>
    <n v="4605"/>
    <d v="2023-01-09T00:00:00"/>
  </r>
  <r>
    <n v="61192"/>
    <x v="0"/>
    <x v="1"/>
    <x v="5"/>
    <s v="Medium"/>
    <n v="711"/>
    <s v="Ciarán"/>
    <n v="5"/>
    <n v="15"/>
    <n v="10665"/>
    <n v="0.23"/>
    <s v="No"/>
    <n v="0"/>
    <n v="853.2"/>
    <n v="9811.7999999999993"/>
    <n v="7110"/>
    <n v="2701.7999999999993"/>
    <d v="2023-05-26T00:00:00"/>
  </r>
  <r>
    <n v="76234"/>
    <x v="3"/>
    <x v="5"/>
    <x v="4"/>
    <s v="Medium"/>
    <n v="521"/>
    <s v="Pedro"/>
    <n v="3"/>
    <n v="7"/>
    <n v="3647"/>
    <n v="0.21"/>
    <s v="Yes"/>
    <n v="765.87"/>
    <n v="328.23"/>
    <n v="3318.77"/>
    <n v="2605"/>
    <n v="713.77"/>
    <d v="2023-12-27T00:00:00"/>
  </r>
  <r>
    <n v="88319"/>
    <x v="3"/>
    <x v="5"/>
    <x v="2"/>
    <s v="High"/>
    <n v="905"/>
    <s v="Pedro"/>
    <n v="120"/>
    <n v="20"/>
    <n v="18100"/>
    <n v="0.21"/>
    <s v="Yes"/>
    <n v="3801"/>
    <n v="2172"/>
    <n v="15928"/>
    <n v="9050"/>
    <n v="6878"/>
    <d v="2023-12-08T00:00:00"/>
  </r>
  <r>
    <n v="17096"/>
    <x v="4"/>
    <x v="4"/>
    <x v="4"/>
    <s v="High"/>
    <n v="1937"/>
    <s v="Klaas "/>
    <n v="3"/>
    <n v="12"/>
    <n v="23244"/>
    <n v="0.24"/>
    <s v="Yes"/>
    <n v="5578.5599999999995"/>
    <n v="2556.84"/>
    <n v="20687.16"/>
    <n v="5811"/>
    <n v="14876.16"/>
    <d v="2023-05-14T00:00:00"/>
  </r>
  <r>
    <n v="73641"/>
    <x v="0"/>
    <x v="5"/>
    <x v="2"/>
    <s v="Medium"/>
    <n v="2861"/>
    <s v="Pedro"/>
    <n v="120"/>
    <n v="15"/>
    <n v="42915"/>
    <n v="0.21"/>
    <s v="Yes"/>
    <n v="9012.15"/>
    <n v="2145.75"/>
    <n v="40769.25"/>
    <n v="28610"/>
    <n v="12159.25"/>
    <d v="2023-10-24T00:00:00"/>
  </r>
  <r>
    <n v="61157"/>
    <x v="3"/>
    <x v="1"/>
    <x v="4"/>
    <s v="Low"/>
    <n v="2851"/>
    <s v="Ciarán"/>
    <n v="3"/>
    <n v="7"/>
    <n v="19957"/>
    <n v="0.23"/>
    <s v="Yes"/>
    <n v="4590.1100000000006"/>
    <n v="798.28"/>
    <n v="19158.72"/>
    <n v="14255"/>
    <n v="4903.7200000000012"/>
    <d v="2023-08-16T00:00:00"/>
  </r>
  <r>
    <n v="40315"/>
    <x v="1"/>
    <x v="1"/>
    <x v="4"/>
    <s v="High"/>
    <n v="1482"/>
    <s v="Ciarán"/>
    <n v="3"/>
    <n v="125"/>
    <n v="185250"/>
    <n v="0.23"/>
    <s v="No"/>
    <n v="0"/>
    <n v="18525"/>
    <n v="166725"/>
    <n v="177840"/>
    <n v="-11115"/>
    <d v="2023-09-24T00:00:00"/>
  </r>
  <r>
    <n v="78166"/>
    <x v="3"/>
    <x v="2"/>
    <x v="5"/>
    <s v="Medium"/>
    <n v="1384.5"/>
    <s v="Francoise"/>
    <n v="5"/>
    <n v="350"/>
    <n v="484575"/>
    <n v="0.2"/>
    <s v="Yes"/>
    <n v="96915"/>
    <n v="24228.75"/>
    <n v="460346.25"/>
    <n v="359970"/>
    <n v="100376.25"/>
    <d v="2023-11-25T00:00:00"/>
  </r>
  <r>
    <n v="19862"/>
    <x v="4"/>
    <x v="4"/>
    <x v="0"/>
    <s v="Low"/>
    <n v="1295"/>
    <s v="Klaas "/>
    <n v="10"/>
    <n v="12"/>
    <n v="15540"/>
    <n v="0.24"/>
    <s v="Yes"/>
    <n v="3729.6"/>
    <n v="310.8"/>
    <n v="15229.2"/>
    <n v="3885"/>
    <n v="11344.2"/>
    <d v="2023-02-05T00:00:00"/>
  </r>
  <r>
    <n v="89487"/>
    <x v="4"/>
    <x v="5"/>
    <x v="1"/>
    <s v="Medium"/>
    <n v="1375"/>
    <s v="Pedro"/>
    <n v="260"/>
    <n v="12"/>
    <n v="16500"/>
    <n v="0.21"/>
    <s v="Yes"/>
    <n v="3465"/>
    <n v="1320"/>
    <n v="15180"/>
    <n v="4125"/>
    <n v="11055"/>
    <d v="2023-08-26T00:00:00"/>
  </r>
  <r>
    <n v="56221"/>
    <x v="1"/>
    <x v="5"/>
    <x v="3"/>
    <s v="High"/>
    <n v="341"/>
    <s v="Pedro"/>
    <n v="250"/>
    <n v="125"/>
    <n v="42625"/>
    <n v="0.21"/>
    <s v="Yes"/>
    <n v="8951.25"/>
    <n v="4262.5"/>
    <n v="38362.5"/>
    <n v="40920"/>
    <n v="-2557.5"/>
    <d v="2023-09-17T00:00:00"/>
  </r>
  <r>
    <n v="97472"/>
    <x v="1"/>
    <x v="5"/>
    <x v="4"/>
    <s v="High"/>
    <n v="2821"/>
    <s v="Pedro"/>
    <n v="3"/>
    <n v="125"/>
    <n v="352625"/>
    <n v="0.21"/>
    <s v="Yes"/>
    <n v="74051.25"/>
    <n v="49367.5"/>
    <n v="303257.5"/>
    <n v="338520"/>
    <n v="-35262.5"/>
    <d v="2023-12-24T00:00:00"/>
  </r>
  <r>
    <n v="89163"/>
    <x v="3"/>
    <x v="3"/>
    <x v="5"/>
    <s v="Low"/>
    <n v="1958"/>
    <s v="Bertha"/>
    <n v="5"/>
    <n v="7"/>
    <n v="13706"/>
    <n v="0.19"/>
    <s v="Yes"/>
    <n v="2604.14"/>
    <n v="411.18"/>
    <n v="13294.82"/>
    <n v="9790"/>
    <n v="3504.8199999999997"/>
    <d v="2023-08-15T00:00:00"/>
  </r>
  <r>
    <n v="78006"/>
    <x v="1"/>
    <x v="1"/>
    <x v="2"/>
    <s v="Medium"/>
    <n v="2110"/>
    <s v="Ciarán"/>
    <n v="120"/>
    <n v="125"/>
    <n v="263750"/>
    <n v="0.23"/>
    <s v="No"/>
    <n v="0"/>
    <n v="23737.5"/>
    <n v="240012.5"/>
    <n v="253200"/>
    <n v="-13187.5"/>
    <d v="2023-04-26T00:00:00"/>
  </r>
  <r>
    <n v="98881"/>
    <x v="3"/>
    <x v="1"/>
    <x v="0"/>
    <s v="Medium"/>
    <n v="2409"/>
    <s v="Ciarán"/>
    <n v="10"/>
    <n v="7"/>
    <n v="16863"/>
    <n v="0.23"/>
    <s v="No"/>
    <n v="0"/>
    <n v="1349.04"/>
    <n v="15513.96"/>
    <n v="12045"/>
    <n v="3468.9599999999991"/>
    <d v="2023-07-09T00:00:00"/>
  </r>
  <r>
    <n v="57174"/>
    <x v="1"/>
    <x v="1"/>
    <x v="0"/>
    <s v="Low"/>
    <n v="1823"/>
    <s v="Ciarán"/>
    <n v="10"/>
    <n v="125"/>
    <n v="227875"/>
    <n v="0.23"/>
    <s v="No"/>
    <n v="0"/>
    <n v="2278.75"/>
    <n v="225596.25"/>
    <n v="218760"/>
    <n v="6836.25"/>
    <d v="2023-09-09T00:00:00"/>
  </r>
  <r>
    <n v="41943"/>
    <x v="2"/>
    <x v="0"/>
    <x v="3"/>
    <s v="High"/>
    <n v="2294"/>
    <s v="Luigi"/>
    <n v="250"/>
    <n v="300"/>
    <n v="688200"/>
    <n v="0.22"/>
    <s v="No"/>
    <n v="0"/>
    <n v="68820"/>
    <n v="619380"/>
    <n v="573500"/>
    <n v="45880"/>
    <d v="2023-05-17T00:00:00"/>
  </r>
  <r>
    <n v="63797"/>
    <x v="2"/>
    <x v="4"/>
    <x v="3"/>
    <s v="None"/>
    <n v="2001"/>
    <s v="Klaas "/>
    <n v="250"/>
    <n v="300"/>
    <n v="600300"/>
    <n v="0.24"/>
    <s v="No"/>
    <n v="0"/>
    <n v="0"/>
    <n v="600300"/>
    <n v="500250"/>
    <n v="100050"/>
    <d v="2023-10-21T00:00:00"/>
  </r>
  <r>
    <n v="38609"/>
    <x v="0"/>
    <x v="4"/>
    <x v="2"/>
    <s v="High"/>
    <n v="384"/>
    <s v="Klaas "/>
    <n v="120"/>
    <n v="15"/>
    <n v="5760"/>
    <n v="0.24"/>
    <s v="Yes"/>
    <n v="1382.3999999999999"/>
    <n v="633.59999999999991"/>
    <n v="5126.3999999999996"/>
    <n v="3840"/>
    <n v="1286.3999999999999"/>
    <d v="2023-11-04T00:00:00"/>
  </r>
  <r>
    <n v="77275"/>
    <x v="1"/>
    <x v="5"/>
    <x v="5"/>
    <s v="Low"/>
    <n v="1660"/>
    <s v="Pedro"/>
    <n v="5"/>
    <n v="125"/>
    <n v="207500"/>
    <n v="0.21"/>
    <s v="Yes"/>
    <n v="43575"/>
    <n v="4150"/>
    <n v="203350"/>
    <n v="199200"/>
    <n v="4150"/>
    <d v="2023-03-25T00:00:00"/>
  </r>
  <r>
    <n v="41743"/>
    <x v="3"/>
    <x v="4"/>
    <x v="3"/>
    <s v="Low"/>
    <n v="1326"/>
    <s v="Klaas "/>
    <n v="250"/>
    <n v="7"/>
    <n v="9282"/>
    <n v="0.24"/>
    <s v="Yes"/>
    <n v="2227.6799999999998"/>
    <n v="92.82"/>
    <n v="9189.18"/>
    <n v="6630"/>
    <n v="2559.1800000000003"/>
    <d v="2023-12-15T00:00:00"/>
  </r>
  <r>
    <n v="36924"/>
    <x v="4"/>
    <x v="5"/>
    <x v="0"/>
    <s v="Medium"/>
    <n v="367"/>
    <s v="Pedro"/>
    <n v="10"/>
    <n v="12"/>
    <n v="4404"/>
    <n v="0.21"/>
    <s v="No"/>
    <n v="0"/>
    <n v="396.36"/>
    <n v="4007.64"/>
    <n v="1101"/>
    <n v="2906.64"/>
    <d v="2023-04-25T00:00:00"/>
  </r>
  <r>
    <n v="30707"/>
    <x v="2"/>
    <x v="5"/>
    <x v="5"/>
    <s v="None"/>
    <n v="958"/>
    <s v="Pedro"/>
    <n v="5"/>
    <n v="300"/>
    <n v="287400"/>
    <n v="0.21"/>
    <s v="Yes"/>
    <n v="60354"/>
    <n v="0"/>
    <n v="287400"/>
    <n v="239500"/>
    <n v="47900"/>
    <d v="2023-05-05T00:00:00"/>
  </r>
  <r>
    <n v="29548"/>
    <x v="3"/>
    <x v="0"/>
    <x v="3"/>
    <s v="High"/>
    <n v="267"/>
    <s v="Luigi"/>
    <n v="250"/>
    <n v="20"/>
    <n v="5340"/>
    <n v="0.22"/>
    <s v="Yes"/>
    <n v="1174.8"/>
    <n v="801"/>
    <n v="4539"/>
    <n v="2670"/>
    <n v="1869"/>
    <d v="2023-03-26T00:00:00"/>
  </r>
  <r>
    <n v="97337"/>
    <x v="3"/>
    <x v="4"/>
    <x v="2"/>
    <s v="Medium"/>
    <n v="1582"/>
    <s v="Klaas "/>
    <n v="120"/>
    <n v="7"/>
    <n v="11074"/>
    <n v="0.24"/>
    <s v="Yes"/>
    <n v="2657.7599999999998"/>
    <n v="775.18"/>
    <n v="10298.82"/>
    <n v="7910"/>
    <n v="2388.8199999999997"/>
    <d v="2023-09-02T00:00:00"/>
  </r>
  <r>
    <n v="50487"/>
    <x v="2"/>
    <x v="2"/>
    <x v="3"/>
    <s v="Medium"/>
    <n v="959"/>
    <s v="Francoise"/>
    <n v="250"/>
    <n v="300"/>
    <n v="287700"/>
    <n v="0.2"/>
    <s v="No"/>
    <n v="0"/>
    <n v="20139"/>
    <n v="267561"/>
    <n v="239750"/>
    <n v="27811"/>
    <d v="2023-10-11T00:00:00"/>
  </r>
  <r>
    <n v="56317"/>
    <x v="3"/>
    <x v="4"/>
    <x v="5"/>
    <s v="Medium"/>
    <n v="1611"/>
    <s v="Klaas "/>
    <n v="5"/>
    <n v="7"/>
    <n v="11277"/>
    <n v="0.24"/>
    <s v="No"/>
    <n v="0"/>
    <n v="1014.93"/>
    <n v="10262.07"/>
    <n v="8055"/>
    <n v="2207.0699999999997"/>
    <d v="2023-11-28T00:00:00"/>
  </r>
  <r>
    <n v="83130"/>
    <x v="3"/>
    <x v="2"/>
    <x v="2"/>
    <s v="High"/>
    <n v="639"/>
    <s v="Francoise"/>
    <n v="120"/>
    <n v="350"/>
    <n v="223650"/>
    <n v="0.2"/>
    <s v="No"/>
    <n v="0"/>
    <n v="22365"/>
    <n v="201285"/>
    <n v="166140"/>
    <n v="35145"/>
    <d v="2023-08-20T00:00:00"/>
  </r>
  <r>
    <n v="41771"/>
    <x v="3"/>
    <x v="3"/>
    <x v="5"/>
    <s v="High"/>
    <n v="1199"/>
    <s v="Bertha"/>
    <n v="5"/>
    <n v="350"/>
    <n v="419650"/>
    <n v="0.19"/>
    <s v="No"/>
    <n v="0"/>
    <n v="58751"/>
    <n v="360899"/>
    <n v="311740"/>
    <n v="49159"/>
    <d v="2023-10-05T00:00:00"/>
  </r>
  <r>
    <n v="75058"/>
    <x v="1"/>
    <x v="0"/>
    <x v="5"/>
    <s v="Medium"/>
    <n v="2797"/>
    <s v="Luigi"/>
    <n v="5"/>
    <n v="125"/>
    <n v="349625"/>
    <n v="0.22"/>
    <s v="Yes"/>
    <n v="76917.5"/>
    <n v="31466.25"/>
    <n v="318158.75"/>
    <n v="335640"/>
    <n v="-17481.25"/>
    <d v="2023-05-17T00:00:00"/>
  </r>
  <r>
    <n v="60714"/>
    <x v="4"/>
    <x v="5"/>
    <x v="5"/>
    <s v="Low"/>
    <n v="690"/>
    <s v="Pedro"/>
    <n v="5"/>
    <n v="12"/>
    <n v="8280"/>
    <n v="0.21"/>
    <s v="Yes"/>
    <n v="1738.8"/>
    <n v="165.6"/>
    <n v="8114.4"/>
    <n v="2070"/>
    <n v="6044.4"/>
    <d v="2023-04-27T00:00:00"/>
  </r>
  <r>
    <n v="49817"/>
    <x v="1"/>
    <x v="2"/>
    <x v="0"/>
    <s v="Low"/>
    <n v="1287"/>
    <s v="Francoise"/>
    <n v="10"/>
    <n v="125"/>
    <n v="160875"/>
    <n v="0.2"/>
    <s v="Yes"/>
    <n v="32175"/>
    <n v="4826.25"/>
    <n v="156048.75"/>
    <n v="154440"/>
    <n v="1608.75"/>
    <d v="2023-04-13T00:00:00"/>
  </r>
  <r>
    <n v="83124"/>
    <x v="0"/>
    <x v="1"/>
    <x v="2"/>
    <s v="Medium"/>
    <n v="1262"/>
    <s v="Ciarán"/>
    <n v="120"/>
    <n v="15"/>
    <n v="18930"/>
    <n v="0.23"/>
    <s v="No"/>
    <n v="0"/>
    <n v="1325.1"/>
    <n v="17604.900000000001"/>
    <n v="12620"/>
    <n v="4984.9000000000015"/>
    <d v="2023-09-19T00:00:00"/>
  </r>
  <r>
    <n v="82959"/>
    <x v="0"/>
    <x v="4"/>
    <x v="1"/>
    <s v="High"/>
    <n v="1743"/>
    <s v="Klaas "/>
    <n v="260"/>
    <n v="15"/>
    <n v="26145"/>
    <n v="0.24"/>
    <s v="No"/>
    <n v="0"/>
    <n v="3660.3"/>
    <n v="22484.7"/>
    <n v="17430"/>
    <n v="5054.7000000000007"/>
    <d v="2023-10-10T00:00:00"/>
  </r>
  <r>
    <n v="27636"/>
    <x v="3"/>
    <x v="3"/>
    <x v="0"/>
    <s v="Medium"/>
    <n v="2125"/>
    <s v="Bertha"/>
    <n v="10"/>
    <n v="7"/>
    <n v="14875"/>
    <n v="0.19"/>
    <s v="Yes"/>
    <n v="2826.25"/>
    <n v="1041.25"/>
    <n v="13833.75"/>
    <n v="10625"/>
    <n v="3208.75"/>
    <d v="2023-11-01T00:00:00"/>
  </r>
  <r>
    <n v="64404"/>
    <x v="3"/>
    <x v="0"/>
    <x v="0"/>
    <s v="Medium"/>
    <n v="2663"/>
    <s v="Luigi"/>
    <n v="10"/>
    <n v="20"/>
    <n v="53260"/>
    <n v="0.22"/>
    <s v="Yes"/>
    <n v="11717.2"/>
    <n v="2663"/>
    <n v="50597"/>
    <n v="26630"/>
    <n v="23967"/>
    <d v="2023-01-26T00:00:00"/>
  </r>
  <r>
    <n v="95728"/>
    <x v="2"/>
    <x v="5"/>
    <x v="5"/>
    <s v="High"/>
    <n v="546"/>
    <s v="Pedro"/>
    <n v="5"/>
    <n v="300"/>
    <n v="163800"/>
    <n v="0.21"/>
    <s v="No"/>
    <n v="0"/>
    <n v="24570"/>
    <n v="139230"/>
    <n v="136500"/>
    <n v="2730"/>
    <d v="2023-11-09T00:00:00"/>
  </r>
  <r>
    <n v="87745"/>
    <x v="3"/>
    <x v="0"/>
    <x v="2"/>
    <s v="High"/>
    <n v="606"/>
    <s v="Luigi"/>
    <n v="120"/>
    <n v="20"/>
    <n v="12120"/>
    <n v="0.22"/>
    <s v="Yes"/>
    <n v="2666.4"/>
    <n v="1696.8000000000002"/>
    <n v="10423.200000000001"/>
    <n v="6060"/>
    <n v="4363.2000000000007"/>
    <d v="2023-07-05T00:00:00"/>
  </r>
  <r>
    <n v="80718"/>
    <x v="2"/>
    <x v="0"/>
    <x v="2"/>
    <s v="High"/>
    <n v="2574"/>
    <s v="Luigi"/>
    <n v="120"/>
    <n v="300"/>
    <n v="772200"/>
    <n v="0.22"/>
    <s v="Yes"/>
    <n v="169884"/>
    <n v="115830"/>
    <n v="656370"/>
    <n v="643500"/>
    <n v="12870"/>
    <d v="2023-05-27T00:00:00"/>
  </r>
  <r>
    <n v="86993"/>
    <x v="0"/>
    <x v="5"/>
    <x v="3"/>
    <s v="Low"/>
    <n v="1514"/>
    <s v="Pedro"/>
    <n v="250"/>
    <n v="15"/>
    <n v="22710"/>
    <n v="0.21"/>
    <s v="No"/>
    <n v="0"/>
    <n v="908.4"/>
    <n v="21801.599999999999"/>
    <n v="15140"/>
    <n v="6661.5999999999985"/>
    <d v="2023-11-08T00:00:00"/>
  </r>
  <r>
    <n v="59984"/>
    <x v="3"/>
    <x v="1"/>
    <x v="0"/>
    <s v="Medium"/>
    <n v="1362"/>
    <s v="Ciarán"/>
    <n v="10"/>
    <n v="350"/>
    <n v="476700"/>
    <n v="0.23"/>
    <s v="Yes"/>
    <n v="109641"/>
    <n v="38136"/>
    <n v="438564"/>
    <n v="354120"/>
    <n v="84444"/>
    <d v="2023-08-22T00:00:00"/>
  </r>
  <r>
    <n v="73882"/>
    <x v="4"/>
    <x v="1"/>
    <x v="4"/>
    <s v="Medium"/>
    <n v="1884"/>
    <s v="Ciarán"/>
    <n v="3"/>
    <n v="12"/>
    <n v="22608"/>
    <n v="0.23"/>
    <s v="Yes"/>
    <n v="5199.84"/>
    <n v="1582.56"/>
    <n v="21025.439999999999"/>
    <n v="5652"/>
    <n v="15373.439999999999"/>
    <d v="2023-05-07T00:00:00"/>
  </r>
  <r>
    <n v="56943"/>
    <x v="3"/>
    <x v="1"/>
    <x v="2"/>
    <s v="Low"/>
    <n v="639"/>
    <s v="Ciarán"/>
    <n v="120"/>
    <n v="7"/>
    <n v="4473"/>
    <n v="0.23"/>
    <s v="No"/>
    <n v="0"/>
    <n v="44.73"/>
    <n v="4428.2700000000004"/>
    <n v="3195"/>
    <n v="1233.2700000000004"/>
    <d v="2023-04-02T00:00:00"/>
  </r>
  <r>
    <n v="49425"/>
    <x v="3"/>
    <x v="0"/>
    <x v="4"/>
    <s v="Medium"/>
    <n v="1117.5"/>
    <s v="Luigi"/>
    <n v="3"/>
    <n v="20"/>
    <n v="22350"/>
    <n v="0.22"/>
    <s v="No"/>
    <n v="0"/>
    <n v="1341"/>
    <n v="21009"/>
    <n v="11175"/>
    <n v="9834"/>
    <d v="2023-12-23T00:00:00"/>
  </r>
  <r>
    <n v="17136"/>
    <x v="1"/>
    <x v="1"/>
    <x v="0"/>
    <s v="Low"/>
    <n v="1570"/>
    <s v="Ciarán"/>
    <n v="10"/>
    <n v="125"/>
    <n v="196250"/>
    <n v="0.23"/>
    <s v="Yes"/>
    <n v="45137.5"/>
    <n v="5887.5"/>
    <n v="190362.5"/>
    <n v="188400"/>
    <n v="1962.5"/>
    <d v="2023-05-05T00:00:00"/>
  </r>
  <r>
    <n v="13656"/>
    <x v="4"/>
    <x v="2"/>
    <x v="5"/>
    <s v="Low"/>
    <n v="1901"/>
    <s v="Francoise"/>
    <n v="5"/>
    <n v="12"/>
    <n v="22812"/>
    <n v="0.2"/>
    <s v="No"/>
    <n v="0"/>
    <n v="684.36"/>
    <n v="22127.64"/>
    <n v="5703"/>
    <n v="16424.64"/>
    <d v="2023-03-16T00:00:00"/>
  </r>
  <r>
    <n v="39623"/>
    <x v="0"/>
    <x v="4"/>
    <x v="5"/>
    <s v="High"/>
    <n v="2300"/>
    <s v="Klaas "/>
    <n v="5"/>
    <n v="15"/>
    <n v="34500"/>
    <n v="0.24"/>
    <s v="Yes"/>
    <n v="8280"/>
    <n v="4830"/>
    <n v="29670"/>
    <n v="23000"/>
    <n v="6670"/>
    <d v="2023-03-18T00:00:00"/>
  </r>
  <r>
    <n v="50960"/>
    <x v="2"/>
    <x v="3"/>
    <x v="5"/>
    <s v="Medium"/>
    <n v="334"/>
    <s v="Bertha"/>
    <n v="5"/>
    <n v="300"/>
    <n v="100200"/>
    <n v="0.19"/>
    <s v="Yes"/>
    <n v="19038"/>
    <n v="9018"/>
    <n v="91182"/>
    <n v="83500"/>
    <n v="7682"/>
    <d v="2023-11-10T00:00:00"/>
  </r>
  <r>
    <n v="65830"/>
    <x v="4"/>
    <x v="4"/>
    <x v="1"/>
    <s v="High"/>
    <n v="3520.5"/>
    <s v="Klaas "/>
    <n v="260"/>
    <n v="12"/>
    <n v="42246"/>
    <n v="0.24"/>
    <s v="No"/>
    <n v="0"/>
    <n v="4224.6000000000004"/>
    <n v="38021.399999999994"/>
    <n v="10561.5"/>
    <n v="27459.899999999998"/>
    <d v="2023-10-17T00:00:00"/>
  </r>
  <r>
    <n v="69158"/>
    <x v="3"/>
    <x v="3"/>
    <x v="0"/>
    <s v="High"/>
    <n v="2992"/>
    <s v="Bertha"/>
    <n v="10"/>
    <n v="20"/>
    <n v="59840"/>
    <n v="0.19"/>
    <s v="Yes"/>
    <n v="11369.6"/>
    <n v="6582.4"/>
    <n v="53257.599999999999"/>
    <n v="29920"/>
    <n v="23337.599999999999"/>
    <d v="2023-09-15T00:00:00"/>
  </r>
  <r>
    <n v="68671"/>
    <x v="1"/>
    <x v="1"/>
    <x v="5"/>
    <s v="Low"/>
    <n v="1138"/>
    <s v="Ciarán"/>
    <n v="5"/>
    <n v="125"/>
    <n v="142250"/>
    <n v="0.23"/>
    <s v="No"/>
    <n v="0"/>
    <n v="5690"/>
    <n v="136560"/>
    <n v="136560"/>
    <n v="0"/>
    <d v="2023-08-22T00:00:00"/>
  </r>
  <r>
    <n v="10824"/>
    <x v="3"/>
    <x v="3"/>
    <x v="4"/>
    <s v="High"/>
    <n v="280"/>
    <s v="Bertha"/>
    <n v="3"/>
    <n v="7"/>
    <n v="1960"/>
    <n v="0.19"/>
    <s v="No"/>
    <n v="0"/>
    <n v="274.39999999999998"/>
    <n v="1685.6"/>
    <n v="1400"/>
    <n v="285.59999999999991"/>
    <d v="2023-12-17T00:00:00"/>
  </r>
  <r>
    <n v="69219"/>
    <x v="4"/>
    <x v="5"/>
    <x v="0"/>
    <s v="High"/>
    <n v="571"/>
    <s v="Pedro"/>
    <n v="10"/>
    <n v="12"/>
    <n v="6852"/>
    <n v="0.21"/>
    <s v="Yes"/>
    <n v="1438.9199999999998"/>
    <n v="890.76"/>
    <n v="5961.24"/>
    <n v="1713"/>
    <n v="4248.24"/>
    <d v="2023-08-17T00:00:00"/>
  </r>
  <r>
    <n v="94160"/>
    <x v="3"/>
    <x v="1"/>
    <x v="0"/>
    <s v="High"/>
    <n v="1177"/>
    <s v="Ciarán"/>
    <n v="10"/>
    <n v="350"/>
    <n v="411950"/>
    <n v="0.23"/>
    <s v="No"/>
    <n v="0"/>
    <n v="57673"/>
    <n v="354277"/>
    <n v="306020"/>
    <n v="48257"/>
    <d v="2023-09-25T00:00:00"/>
  </r>
  <r>
    <n v="24486"/>
    <x v="3"/>
    <x v="4"/>
    <x v="2"/>
    <s v="Medium"/>
    <n v="1135"/>
    <s v="Klaas "/>
    <n v="120"/>
    <n v="7"/>
    <n v="7945"/>
    <n v="0.24"/>
    <s v="Yes"/>
    <n v="1906.8"/>
    <n v="556.15"/>
    <n v="7388.85"/>
    <n v="5675"/>
    <n v="1713.8500000000004"/>
    <d v="2023-09-27T00:00:00"/>
  </r>
  <r>
    <n v="87323"/>
    <x v="0"/>
    <x v="1"/>
    <x v="0"/>
    <s v="Medium"/>
    <n v="1153"/>
    <s v="Ciarán"/>
    <n v="10"/>
    <n v="15"/>
    <n v="17295"/>
    <n v="0.23"/>
    <s v="Yes"/>
    <n v="3977.8500000000004"/>
    <n v="1037.7"/>
    <n v="16257.3"/>
    <n v="11530"/>
    <n v="4727.2999999999993"/>
    <d v="2023-08-25T00:00:00"/>
  </r>
  <r>
    <n v="95518"/>
    <x v="3"/>
    <x v="2"/>
    <x v="3"/>
    <s v="Low"/>
    <n v="2177"/>
    <s v="Francoise"/>
    <n v="250"/>
    <n v="350"/>
    <n v="761950"/>
    <n v="0.2"/>
    <s v="No"/>
    <n v="0"/>
    <n v="30478"/>
    <n v="731472"/>
    <n v="566020"/>
    <n v="165452"/>
    <d v="2023-02-25T00:00:00"/>
  </r>
  <r>
    <n v="78500"/>
    <x v="3"/>
    <x v="2"/>
    <x v="0"/>
    <s v="Medium"/>
    <n v="1031"/>
    <s v="Francoise"/>
    <n v="10"/>
    <n v="7"/>
    <n v="7217"/>
    <n v="0.2"/>
    <s v="No"/>
    <n v="0"/>
    <n v="505.19"/>
    <n v="6711.81"/>
    <n v="5155"/>
    <n v="1556.8100000000004"/>
    <d v="2023-07-11T00:00:00"/>
  </r>
  <r>
    <n v="19793"/>
    <x v="3"/>
    <x v="2"/>
    <x v="2"/>
    <s v="Medium"/>
    <n v="1976"/>
    <s v="Francoise"/>
    <n v="120"/>
    <n v="20"/>
    <n v="39520"/>
    <n v="0.2"/>
    <s v="No"/>
    <n v="0"/>
    <n v="2766.4"/>
    <n v="36753.599999999999"/>
    <n v="19760"/>
    <n v="16993.599999999999"/>
    <d v="2023-08-19T00:00:00"/>
  </r>
  <r>
    <n v="67365"/>
    <x v="1"/>
    <x v="0"/>
    <x v="2"/>
    <s v="None"/>
    <n v="2821"/>
    <s v="Luigi"/>
    <n v="120"/>
    <n v="125"/>
    <n v="352625"/>
    <n v="0.22"/>
    <s v="Yes"/>
    <n v="77577.5"/>
    <n v="0"/>
    <n v="352625"/>
    <n v="338520"/>
    <n v="14105"/>
    <d v="2023-08-14T00:00:00"/>
  </r>
  <r>
    <n v="21831"/>
    <x v="3"/>
    <x v="4"/>
    <x v="4"/>
    <s v="Low"/>
    <n v="2852"/>
    <s v="Klaas "/>
    <n v="3"/>
    <n v="350"/>
    <n v="998200"/>
    <n v="0.24"/>
    <s v="Yes"/>
    <n v="239568"/>
    <n v="19964"/>
    <n v="978236"/>
    <n v="741520"/>
    <n v="236716"/>
    <d v="2023-10-27T00:00:00"/>
  </r>
  <r>
    <n v="70012"/>
    <x v="4"/>
    <x v="0"/>
    <x v="1"/>
    <s v="High"/>
    <n v="2914"/>
    <s v="Luigi"/>
    <n v="260"/>
    <n v="12"/>
    <n v="34968"/>
    <n v="0.22"/>
    <s v="No"/>
    <n v="0"/>
    <n v="4895.5200000000004"/>
    <n v="30072.48"/>
    <n v="8742"/>
    <n v="21330.48"/>
    <d v="2023-09-14T00:00:00"/>
  </r>
  <r>
    <n v="50485"/>
    <x v="3"/>
    <x v="3"/>
    <x v="3"/>
    <s v="High"/>
    <n v="1870"/>
    <s v="Bertha"/>
    <n v="250"/>
    <n v="350"/>
    <n v="654500"/>
    <n v="0.19"/>
    <s v="No"/>
    <n v="0"/>
    <n v="65450"/>
    <n v="589050"/>
    <n v="486200"/>
    <n v="102850"/>
    <d v="2023-11-28T00:00:00"/>
  </r>
  <r>
    <n v="19019"/>
    <x v="0"/>
    <x v="1"/>
    <x v="2"/>
    <s v="Medium"/>
    <n v="2628"/>
    <s v="Ciarán"/>
    <n v="120"/>
    <n v="15"/>
    <n v="39420"/>
    <n v="0.23"/>
    <s v="No"/>
    <n v="0"/>
    <n v="3547.8"/>
    <n v="35872.199999999997"/>
    <n v="26280"/>
    <n v="9592.1999999999971"/>
    <d v="2023-09-09T00:00:00"/>
  </r>
  <r>
    <n v="59693"/>
    <x v="3"/>
    <x v="0"/>
    <x v="0"/>
    <s v="Medium"/>
    <n v="973"/>
    <s v="Luigi"/>
    <n v="10"/>
    <n v="20"/>
    <n v="19460"/>
    <n v="0.22"/>
    <s v="No"/>
    <n v="0"/>
    <n v="1751.4"/>
    <n v="17708.599999999999"/>
    <n v="9730"/>
    <n v="7978.5999999999985"/>
    <d v="2023-06-28T00:00:00"/>
  </r>
  <r>
    <n v="38979"/>
    <x v="1"/>
    <x v="5"/>
    <x v="0"/>
    <s v="Medium"/>
    <n v="1114"/>
    <s v="Pedro"/>
    <n v="10"/>
    <n v="125"/>
    <n v="139250"/>
    <n v="0.21"/>
    <s v="Yes"/>
    <n v="29242.5"/>
    <n v="11140"/>
    <n v="128110"/>
    <n v="133680"/>
    <n v="-5570"/>
    <d v="2023-04-15T00:00:00"/>
  </r>
  <r>
    <n v="22084"/>
    <x v="4"/>
    <x v="1"/>
    <x v="4"/>
    <s v="Medium"/>
    <n v="1580"/>
    <s v="Ciarán"/>
    <n v="3"/>
    <n v="12"/>
    <n v="18960"/>
    <n v="0.23"/>
    <s v="No"/>
    <n v="0"/>
    <n v="1706.4"/>
    <n v="17253.599999999999"/>
    <n v="4740"/>
    <n v="12513.599999999999"/>
    <d v="2023-05-23T00:00:00"/>
  </r>
  <r>
    <n v="37140"/>
    <x v="2"/>
    <x v="5"/>
    <x v="1"/>
    <s v="High"/>
    <n v="546"/>
    <s v="Pedro"/>
    <n v="260"/>
    <n v="300"/>
    <n v="163800"/>
    <n v="0.21"/>
    <s v="No"/>
    <n v="0"/>
    <n v="24570"/>
    <n v="139230"/>
    <n v="136500"/>
    <n v="2730"/>
    <d v="2023-09-26T00:00:00"/>
  </r>
  <r>
    <n v="65585"/>
    <x v="2"/>
    <x v="5"/>
    <x v="0"/>
    <s v="None"/>
    <n v="788"/>
    <s v="Pedro"/>
    <n v="10"/>
    <n v="300"/>
    <n v="236400"/>
    <n v="0.21"/>
    <s v="No"/>
    <n v="0"/>
    <n v="0"/>
    <n v="236400"/>
    <n v="197000"/>
    <n v="39400"/>
    <d v="2023-09-18T00:00:00"/>
  </r>
  <r>
    <n v="54229"/>
    <x v="3"/>
    <x v="5"/>
    <x v="1"/>
    <s v="Medium"/>
    <n v="1694"/>
    <s v="Pedro"/>
    <n v="260"/>
    <n v="20"/>
    <n v="33880"/>
    <n v="0.21"/>
    <s v="Yes"/>
    <n v="7114.8"/>
    <n v="3049.2"/>
    <n v="30830.799999999999"/>
    <n v="16940"/>
    <n v="13890.8"/>
    <d v="2023-03-14T00:00:00"/>
  </r>
  <r>
    <n v="72160"/>
    <x v="3"/>
    <x v="4"/>
    <x v="3"/>
    <s v="High"/>
    <n v="2935"/>
    <s v="Klaas "/>
    <n v="250"/>
    <n v="20"/>
    <n v="58700"/>
    <n v="0.24"/>
    <s v="Yes"/>
    <n v="14088"/>
    <n v="6457"/>
    <n v="52243"/>
    <n v="29350"/>
    <n v="22893"/>
    <d v="2023-09-22T00:00:00"/>
  </r>
  <r>
    <n v="15301"/>
    <x v="2"/>
    <x v="0"/>
    <x v="0"/>
    <s v="High"/>
    <n v="3495"/>
    <s v="Luigi"/>
    <n v="10"/>
    <n v="300"/>
    <n v="1048500"/>
    <n v="0.22"/>
    <s v="Yes"/>
    <n v="230670"/>
    <n v="125820"/>
    <n v="922680"/>
    <n v="873750"/>
    <n v="48930"/>
    <d v="2023-10-06T00:00:00"/>
  </r>
  <r>
    <n v="98280"/>
    <x v="4"/>
    <x v="3"/>
    <x v="1"/>
    <s v="High"/>
    <n v="1770"/>
    <s v="Bertha"/>
    <n v="260"/>
    <n v="12"/>
    <n v="21240"/>
    <n v="0.19"/>
    <s v="Yes"/>
    <n v="4035.6"/>
    <n v="2761.2"/>
    <n v="18478.8"/>
    <n v="5310"/>
    <n v="13168.8"/>
    <d v="2023-09-13T00:00:00"/>
  </r>
  <r>
    <n v="23829"/>
    <x v="3"/>
    <x v="0"/>
    <x v="0"/>
    <s v="Low"/>
    <n v="4492.5"/>
    <s v="Luigi"/>
    <n v="10"/>
    <n v="7"/>
    <n v="31447.5"/>
    <n v="0.22"/>
    <s v="No"/>
    <n v="0"/>
    <n v="314.47500000000002"/>
    <n v="31133.024999999998"/>
    <n v="22462.5"/>
    <n v="8670.5249999999978"/>
    <d v="2023-09-01T00:00:00"/>
  </r>
  <r>
    <n v="20093"/>
    <x v="0"/>
    <x v="2"/>
    <x v="2"/>
    <s v="High"/>
    <n v="3997.5"/>
    <s v="Francoise"/>
    <n v="120"/>
    <n v="15"/>
    <n v="59962.5"/>
    <n v="0.2"/>
    <s v="Yes"/>
    <n v="11992.5"/>
    <n v="7795.125"/>
    <n v="52167.375"/>
    <n v="39975"/>
    <n v="12192.375"/>
    <d v="2023-10-15T00:00:00"/>
  </r>
  <r>
    <n v="70172"/>
    <x v="3"/>
    <x v="3"/>
    <x v="5"/>
    <s v="None"/>
    <n v="2146"/>
    <s v="Bertha"/>
    <n v="5"/>
    <n v="7"/>
    <n v="15022"/>
    <n v="0.19"/>
    <s v="No"/>
    <n v="0"/>
    <n v="0"/>
    <n v="15022"/>
    <n v="10730"/>
    <n v="4292"/>
    <d v="2023-03-17T00:00:00"/>
  </r>
  <r>
    <n v="65178"/>
    <x v="4"/>
    <x v="1"/>
    <x v="0"/>
    <s v="Low"/>
    <n v="1785"/>
    <s v="Ciarán"/>
    <n v="10"/>
    <n v="12"/>
    <n v="21420"/>
    <n v="0.23"/>
    <s v="No"/>
    <n v="0"/>
    <n v="428.4"/>
    <n v="20991.599999999999"/>
    <n v="5355"/>
    <n v="15636.599999999999"/>
    <d v="2023-02-14T00:00:00"/>
  </r>
  <r>
    <n v="68168"/>
    <x v="0"/>
    <x v="4"/>
    <x v="0"/>
    <s v="High"/>
    <n v="2559"/>
    <s v="Klaas "/>
    <n v="10"/>
    <n v="15"/>
    <n v="38385"/>
    <n v="0.24"/>
    <s v="No"/>
    <n v="0"/>
    <n v="5757.75"/>
    <n v="32627.25"/>
    <n v="25590"/>
    <n v="7037.25"/>
    <d v="2023-04-14T00:00:00"/>
  </r>
  <r>
    <n v="98283"/>
    <x v="3"/>
    <x v="2"/>
    <x v="5"/>
    <s v="Medium"/>
    <n v="1403"/>
    <s v="Francoise"/>
    <n v="5"/>
    <n v="7"/>
    <n v="9821"/>
    <n v="0.2"/>
    <s v="Yes"/>
    <n v="1964.2"/>
    <n v="589.26"/>
    <n v="9231.74"/>
    <n v="7015"/>
    <n v="2216.7399999999998"/>
    <d v="2023-10-21T00:00:00"/>
  </r>
  <r>
    <n v="75858"/>
    <x v="2"/>
    <x v="4"/>
    <x v="1"/>
    <s v="Low"/>
    <n v="1916"/>
    <s v="Klaas "/>
    <n v="260"/>
    <n v="300"/>
    <n v="574800"/>
    <n v="0.24"/>
    <s v="Yes"/>
    <n v="137952"/>
    <n v="11496"/>
    <n v="563304"/>
    <n v="479000"/>
    <n v="84304"/>
    <d v="2023-05-08T00:00:00"/>
  </r>
  <r>
    <n v="23885"/>
    <x v="0"/>
    <x v="0"/>
    <x v="1"/>
    <s v="Low"/>
    <n v="671"/>
    <s v="Luigi"/>
    <n v="260"/>
    <n v="15"/>
    <n v="10065"/>
    <n v="0.22"/>
    <s v="No"/>
    <n v="0"/>
    <n v="402.6"/>
    <n v="9662.4"/>
    <n v="6710"/>
    <n v="2952.3999999999996"/>
    <d v="2023-04-07T00:00:00"/>
  </r>
  <r>
    <n v="23073"/>
    <x v="3"/>
    <x v="4"/>
    <x v="3"/>
    <s v="High"/>
    <n v="623"/>
    <s v="Klaas "/>
    <n v="250"/>
    <n v="350"/>
    <n v="218050"/>
    <n v="0.24"/>
    <s v="Yes"/>
    <n v="52332"/>
    <n v="26166"/>
    <n v="191884"/>
    <n v="161980"/>
    <n v="29904"/>
    <d v="2023-11-11T00:00:00"/>
  </r>
  <r>
    <n v="31981"/>
    <x v="3"/>
    <x v="0"/>
    <x v="0"/>
    <s v="High"/>
    <n v="380"/>
    <s v="Luigi"/>
    <n v="10"/>
    <n v="7"/>
    <n v="2660"/>
    <n v="0.22"/>
    <s v="No"/>
    <n v="0"/>
    <n v="292.60000000000002"/>
    <n v="2367.4"/>
    <n v="1900"/>
    <n v="467.40000000000009"/>
    <d v="2023-06-10T00:00:00"/>
  </r>
  <r>
    <n v="68498"/>
    <x v="0"/>
    <x v="0"/>
    <x v="0"/>
    <s v="Medium"/>
    <n v="2198"/>
    <s v="Luigi"/>
    <n v="10"/>
    <n v="15"/>
    <n v="32970"/>
    <n v="0.22"/>
    <s v="Yes"/>
    <n v="7253.4"/>
    <n v="1978.2"/>
    <n v="30991.8"/>
    <n v="21980"/>
    <n v="9011.7999999999993"/>
    <d v="2023-03-20T00:00:00"/>
  </r>
  <r>
    <n v="18324"/>
    <x v="3"/>
    <x v="4"/>
    <x v="2"/>
    <s v="Low"/>
    <n v="2646"/>
    <s v="Klaas "/>
    <n v="120"/>
    <n v="20"/>
    <n v="52920"/>
    <n v="0.24"/>
    <s v="No"/>
    <n v="0"/>
    <n v="2116.8000000000002"/>
    <n v="50803.199999999997"/>
    <n v="26460"/>
    <n v="24343.199999999997"/>
    <d v="2023-03-01T00:00:00"/>
  </r>
  <r>
    <n v="74370"/>
    <x v="3"/>
    <x v="5"/>
    <x v="1"/>
    <s v="High"/>
    <n v="344"/>
    <s v="Pedro"/>
    <n v="260"/>
    <n v="350"/>
    <n v="120400"/>
    <n v="0.21"/>
    <s v="Yes"/>
    <n v="25284"/>
    <n v="13244"/>
    <n v="107156"/>
    <n v="89440"/>
    <n v="17716"/>
    <d v="2023-01-20T00:00:00"/>
  </r>
  <r>
    <n v="98766"/>
    <x v="4"/>
    <x v="4"/>
    <x v="4"/>
    <s v="Low"/>
    <n v="908"/>
    <s v="Klaas "/>
    <n v="3"/>
    <n v="12"/>
    <n v="10896"/>
    <n v="0.24"/>
    <s v="No"/>
    <n v="0"/>
    <n v="326.88"/>
    <n v="10569.12"/>
    <n v="2724"/>
    <n v="7845.1200000000008"/>
    <d v="2023-08-12T00:00:00"/>
  </r>
  <r>
    <n v="99206"/>
    <x v="1"/>
    <x v="2"/>
    <x v="0"/>
    <s v="Medium"/>
    <n v="2385"/>
    <s v="Francoise"/>
    <n v="10"/>
    <n v="125"/>
    <n v="298125"/>
    <n v="0.2"/>
    <s v="Yes"/>
    <n v="59625"/>
    <n v="14906.25"/>
    <n v="283218.75"/>
    <n v="286200"/>
    <n v="-2981.25"/>
    <d v="2023-10-04T00:00:00"/>
  </r>
  <r>
    <n v="41331"/>
    <x v="3"/>
    <x v="4"/>
    <x v="1"/>
    <s v="Medium"/>
    <n v="552"/>
    <s v="Klaas "/>
    <n v="260"/>
    <n v="350"/>
    <n v="193200"/>
    <n v="0.24"/>
    <s v="No"/>
    <n v="0"/>
    <n v="9660"/>
    <n v="183540"/>
    <n v="143520"/>
    <n v="40020"/>
    <d v="2023-09-21T00:00:00"/>
  </r>
  <r>
    <n v="41208"/>
    <x v="0"/>
    <x v="3"/>
    <x v="4"/>
    <s v="High"/>
    <n v="1513"/>
    <s v="Bertha"/>
    <n v="3"/>
    <n v="15"/>
    <n v="22695"/>
    <n v="0.19"/>
    <s v="No"/>
    <n v="0"/>
    <n v="3177.3"/>
    <n v="19517.7"/>
    <n v="15130"/>
    <n v="4387.7000000000007"/>
    <d v="2023-04-01T00:00:00"/>
  </r>
  <r>
    <n v="76683"/>
    <x v="3"/>
    <x v="3"/>
    <x v="2"/>
    <s v="Low"/>
    <n v="2966"/>
    <s v="Bertha"/>
    <n v="120"/>
    <n v="350"/>
    <n v="1038100"/>
    <n v="0.19"/>
    <s v="Yes"/>
    <n v="197239"/>
    <n v="20762"/>
    <n v="1017338"/>
    <n v="771160"/>
    <n v="246178"/>
    <d v="2023-11-12T00:00:00"/>
  </r>
  <r>
    <n v="22780"/>
    <x v="3"/>
    <x v="5"/>
    <x v="1"/>
    <s v="Medium"/>
    <n v="1038"/>
    <s v="Pedro"/>
    <n v="260"/>
    <n v="20"/>
    <n v="20760"/>
    <n v="0.21"/>
    <s v="Yes"/>
    <n v="4359.5999999999995"/>
    <n v="1868.4"/>
    <n v="18891.599999999999"/>
    <n v="10380"/>
    <n v="8511.5999999999985"/>
    <d v="2023-07-09T00:00:00"/>
  </r>
  <r>
    <n v="93736"/>
    <x v="2"/>
    <x v="1"/>
    <x v="3"/>
    <s v="Medium"/>
    <n v="1221"/>
    <s v="Ciarán"/>
    <n v="250"/>
    <n v="300"/>
    <n v="366300"/>
    <n v="0.23"/>
    <s v="Yes"/>
    <n v="84249"/>
    <n v="21978"/>
    <n v="344322"/>
    <n v="305250"/>
    <n v="39072"/>
    <d v="2023-12-21T00:00:00"/>
  </r>
  <r>
    <n v="46587"/>
    <x v="3"/>
    <x v="5"/>
    <x v="0"/>
    <s v="High"/>
    <n v="905"/>
    <s v="Pedro"/>
    <n v="10"/>
    <n v="20"/>
    <n v="18100"/>
    <n v="0.21"/>
    <s v="No"/>
    <n v="0"/>
    <n v="2172"/>
    <n v="15928"/>
    <n v="9050"/>
    <n v="6878"/>
    <d v="2023-08-15T00:00:00"/>
  </r>
  <r>
    <n v="99984"/>
    <x v="3"/>
    <x v="3"/>
    <x v="1"/>
    <s v="None"/>
    <n v="1686"/>
    <s v="Bertha"/>
    <n v="260"/>
    <n v="7"/>
    <n v="11802"/>
    <n v="0.19"/>
    <s v="Yes"/>
    <n v="2242.38"/>
    <n v="0"/>
    <n v="11802"/>
    <n v="8430"/>
    <n v="3372"/>
    <d v="2023-02-24T00:00:00"/>
  </r>
  <r>
    <n v="45405"/>
    <x v="3"/>
    <x v="2"/>
    <x v="5"/>
    <s v="Medium"/>
    <n v="1757"/>
    <s v="Francoise"/>
    <n v="5"/>
    <n v="20"/>
    <n v="35140"/>
    <n v="0.2"/>
    <s v="Yes"/>
    <n v="7028"/>
    <n v="2108.4"/>
    <n v="33031.599999999999"/>
    <n v="17570"/>
    <n v="15461.599999999999"/>
    <d v="2023-11-20T00:00:00"/>
  </r>
  <r>
    <n v="55212"/>
    <x v="0"/>
    <x v="1"/>
    <x v="2"/>
    <s v="High"/>
    <n v="790"/>
    <s v="Ciarán"/>
    <n v="120"/>
    <n v="15"/>
    <n v="11850"/>
    <n v="0.23"/>
    <s v="Yes"/>
    <n v="2725.5"/>
    <n v="1185"/>
    <n v="10665"/>
    <n v="7900"/>
    <n v="2765"/>
    <d v="2023-01-05T00:00:00"/>
  </r>
  <r>
    <n v="63231"/>
    <x v="4"/>
    <x v="4"/>
    <x v="4"/>
    <s v="Medium"/>
    <n v="2299"/>
    <s v="Klaas "/>
    <n v="3"/>
    <n v="12"/>
    <n v="27588"/>
    <n v="0.24"/>
    <s v="Yes"/>
    <n v="6621.12"/>
    <n v="1655.28"/>
    <n v="25932.720000000001"/>
    <n v="6897"/>
    <n v="19035.72"/>
    <d v="2023-07-03T00:00:00"/>
  </r>
  <r>
    <n v="73642"/>
    <x v="3"/>
    <x v="2"/>
    <x v="2"/>
    <s v="Medium"/>
    <n v="1033"/>
    <s v="Francoise"/>
    <n v="120"/>
    <n v="20"/>
    <n v="20660"/>
    <n v="0.2"/>
    <s v="No"/>
    <n v="0"/>
    <n v="1033"/>
    <n v="19627"/>
    <n v="10330"/>
    <n v="9297"/>
    <d v="2023-09-21T00:00:00"/>
  </r>
  <r>
    <n v="60906"/>
    <x v="1"/>
    <x v="3"/>
    <x v="5"/>
    <s v="Medium"/>
    <n v="2500"/>
    <s v="Bertha"/>
    <n v="5"/>
    <n v="125"/>
    <n v="312500"/>
    <n v="0.19"/>
    <s v="No"/>
    <n v="0"/>
    <n v="21875"/>
    <n v="290625"/>
    <n v="300000"/>
    <n v="-9375"/>
    <d v="2023-08-03T00:00:00"/>
  </r>
  <r>
    <n v="20993"/>
    <x v="3"/>
    <x v="4"/>
    <x v="0"/>
    <s v="High"/>
    <n v="2104.5"/>
    <s v="Klaas "/>
    <n v="10"/>
    <n v="350"/>
    <n v="736575"/>
    <n v="0.24"/>
    <s v="Yes"/>
    <n v="176778"/>
    <n v="81023.25"/>
    <n v="655551.75"/>
    <n v="547170"/>
    <n v="108381.75"/>
    <d v="2023-02-11T00:00:00"/>
  </r>
  <r>
    <n v="64882"/>
    <x v="3"/>
    <x v="2"/>
    <x v="2"/>
    <s v="Low"/>
    <n v="2177"/>
    <s v="Francoise"/>
    <n v="120"/>
    <n v="350"/>
    <n v="761950"/>
    <n v="0.2"/>
    <s v="No"/>
    <n v="0"/>
    <n v="30478"/>
    <n v="731472"/>
    <n v="566020"/>
    <n v="165452"/>
    <d v="2023-01-25T00:00:00"/>
  </r>
  <r>
    <n v="78263"/>
    <x v="0"/>
    <x v="0"/>
    <x v="4"/>
    <s v="High"/>
    <n v="2567"/>
    <s v="Luigi"/>
    <n v="3"/>
    <n v="15"/>
    <n v="38505"/>
    <n v="0.22"/>
    <s v="No"/>
    <n v="0"/>
    <n v="5005.6499999999996"/>
    <n v="33499.35"/>
    <n v="25670"/>
    <n v="7829.3499999999985"/>
    <d v="2023-08-13T00:00:00"/>
  </r>
  <r>
    <n v="97775"/>
    <x v="3"/>
    <x v="2"/>
    <x v="5"/>
    <s v="Low"/>
    <n v="544"/>
    <s v="Francoise"/>
    <n v="5"/>
    <n v="7"/>
    <n v="3808"/>
    <n v="0.2"/>
    <s v="No"/>
    <n v="0"/>
    <n v="114.24"/>
    <n v="3693.76"/>
    <n v="2720"/>
    <n v="973.76000000000022"/>
    <d v="2023-04-16T00:00:00"/>
  </r>
  <r>
    <n v="54481"/>
    <x v="3"/>
    <x v="3"/>
    <x v="0"/>
    <s v="None"/>
    <n v="1006"/>
    <s v="Bertha"/>
    <n v="10"/>
    <n v="350"/>
    <n v="352100"/>
    <n v="0.19"/>
    <s v="Yes"/>
    <n v="66899"/>
    <n v="0"/>
    <n v="352100"/>
    <n v="261560"/>
    <n v="90540"/>
    <d v="2023-01-16T00:00:00"/>
  </r>
  <r>
    <n v="74144"/>
    <x v="0"/>
    <x v="2"/>
    <x v="2"/>
    <s v="High"/>
    <n v="2826"/>
    <s v="Francoise"/>
    <n v="120"/>
    <n v="15"/>
    <n v="42390"/>
    <n v="0.2"/>
    <s v="No"/>
    <n v="0"/>
    <n v="6358.5"/>
    <n v="36031.5"/>
    <n v="28260"/>
    <n v="7771.5"/>
    <d v="2023-04-10T00:00:00"/>
  </r>
  <r>
    <n v="68950"/>
    <x v="3"/>
    <x v="1"/>
    <x v="5"/>
    <s v="High"/>
    <n v="2313"/>
    <s v="Ciarán"/>
    <n v="5"/>
    <n v="350"/>
    <n v="809550"/>
    <n v="0.23"/>
    <s v="Yes"/>
    <n v="186196.5"/>
    <n v="80955"/>
    <n v="728595"/>
    <n v="601380"/>
    <n v="127215"/>
    <d v="2023-11-13T00:00:00"/>
  </r>
  <r>
    <n v="98748"/>
    <x v="4"/>
    <x v="0"/>
    <x v="4"/>
    <s v="Low"/>
    <n v="1947"/>
    <s v="Luigi"/>
    <n v="3"/>
    <n v="12"/>
    <n v="23364"/>
    <n v="0.22"/>
    <s v="No"/>
    <n v="0"/>
    <n v="700.92"/>
    <n v="22663.08"/>
    <n v="5841"/>
    <n v="16822.080000000002"/>
    <d v="2023-01-24T00:00:00"/>
  </r>
  <r>
    <n v="49640"/>
    <x v="0"/>
    <x v="5"/>
    <x v="0"/>
    <s v="High"/>
    <n v="380"/>
    <s v="Pedro"/>
    <n v="10"/>
    <n v="15"/>
    <n v="5700"/>
    <n v="0.21"/>
    <s v="No"/>
    <n v="0"/>
    <n v="684"/>
    <n v="5016"/>
    <n v="3800"/>
    <n v="1216"/>
    <d v="2023-06-08T00:00:00"/>
  </r>
  <r>
    <n v="78170"/>
    <x v="2"/>
    <x v="1"/>
    <x v="3"/>
    <s v="Medium"/>
    <n v="2436"/>
    <s v="Ciarán"/>
    <n v="250"/>
    <n v="300"/>
    <n v="730800"/>
    <n v="0.23"/>
    <s v="Yes"/>
    <n v="168084"/>
    <n v="43848"/>
    <n v="686952"/>
    <n v="609000"/>
    <n v="77952"/>
    <d v="2023-12-13T00:00:00"/>
  </r>
  <r>
    <n v="13326"/>
    <x v="3"/>
    <x v="2"/>
    <x v="0"/>
    <s v="Medium"/>
    <n v="1496"/>
    <s v="Francoise"/>
    <n v="10"/>
    <n v="350"/>
    <n v="523600"/>
    <n v="0.2"/>
    <s v="Yes"/>
    <n v="104720"/>
    <n v="31416"/>
    <n v="492184"/>
    <n v="388960"/>
    <n v="103224"/>
    <d v="2023-09-27T00:00:00"/>
  </r>
  <r>
    <n v="16913"/>
    <x v="1"/>
    <x v="3"/>
    <x v="0"/>
    <s v="Medium"/>
    <n v="3513"/>
    <s v="Bertha"/>
    <n v="10"/>
    <n v="125"/>
    <n v="439125"/>
    <n v="0.19"/>
    <s v="Yes"/>
    <n v="83433.75"/>
    <n v="30738.75"/>
    <n v="408386.25"/>
    <n v="421560"/>
    <n v="-13173.75"/>
    <d v="2023-04-27T00:00:00"/>
  </r>
  <r>
    <n v="81190"/>
    <x v="3"/>
    <x v="1"/>
    <x v="2"/>
    <s v="Medium"/>
    <n v="2076"/>
    <s v="Ciarán"/>
    <n v="120"/>
    <n v="350"/>
    <n v="726600"/>
    <n v="0.23"/>
    <s v="No"/>
    <n v="0"/>
    <n v="43596"/>
    <n v="683004"/>
    <n v="539760"/>
    <n v="143244"/>
    <d v="2023-11-24T00:00:00"/>
  </r>
  <r>
    <n v="46336"/>
    <x v="3"/>
    <x v="1"/>
    <x v="5"/>
    <s v="High"/>
    <n v="1298"/>
    <s v="Ciarán"/>
    <n v="5"/>
    <n v="7"/>
    <n v="9086"/>
    <n v="0.23"/>
    <s v="No"/>
    <n v="0"/>
    <n v="1181.18"/>
    <n v="7904.82"/>
    <n v="6490"/>
    <n v="1414.8199999999997"/>
    <d v="2023-04-26T00:00:00"/>
  </r>
  <r>
    <n v="25692"/>
    <x v="2"/>
    <x v="3"/>
    <x v="0"/>
    <s v="Low"/>
    <n v="1728"/>
    <s v="Bertha"/>
    <n v="10"/>
    <n v="300"/>
    <n v="518400"/>
    <n v="0.19"/>
    <s v="Yes"/>
    <n v="98496"/>
    <n v="10368"/>
    <n v="508032"/>
    <n v="432000"/>
    <n v="76032"/>
    <d v="2023-06-28T00:00:00"/>
  </r>
  <r>
    <n v="83587"/>
    <x v="1"/>
    <x v="2"/>
    <x v="4"/>
    <s v="High"/>
    <n v="1174"/>
    <s v="Francoise"/>
    <n v="3"/>
    <n v="125"/>
    <n v="146750"/>
    <n v="0.2"/>
    <s v="No"/>
    <n v="0"/>
    <n v="22012.5"/>
    <n v="124737.5"/>
    <n v="140880"/>
    <n v="-16142.5"/>
    <d v="2023-08-08T00:00:00"/>
  </r>
  <r>
    <n v="43905"/>
    <x v="3"/>
    <x v="3"/>
    <x v="0"/>
    <s v="Medium"/>
    <n v="1259"/>
    <s v="Bertha"/>
    <n v="10"/>
    <n v="7"/>
    <n v="8813"/>
    <n v="0.19"/>
    <s v="No"/>
    <n v="0"/>
    <n v="705.04"/>
    <n v="8107.96"/>
    <n v="6295"/>
    <n v="1812.96"/>
    <d v="2023-08-11T00:00:00"/>
  </r>
  <r>
    <n v="87624"/>
    <x v="0"/>
    <x v="5"/>
    <x v="3"/>
    <s v="High"/>
    <n v="641"/>
    <s v="Pedro"/>
    <n v="250"/>
    <n v="15"/>
    <n v="9615"/>
    <n v="0.21"/>
    <s v="Yes"/>
    <n v="2019.1499999999999"/>
    <n v="961.5"/>
    <n v="8653.5"/>
    <n v="6410"/>
    <n v="2243.5"/>
    <d v="2023-11-07T00:00:00"/>
  </r>
  <r>
    <n v="90754"/>
    <x v="3"/>
    <x v="5"/>
    <x v="0"/>
    <s v="Medium"/>
    <n v="2417"/>
    <s v="Pedro"/>
    <n v="10"/>
    <n v="350"/>
    <n v="845950"/>
    <n v="0.21"/>
    <s v="Yes"/>
    <n v="177649.5"/>
    <n v="76135.5"/>
    <n v="769814.5"/>
    <n v="628420"/>
    <n v="141394.5"/>
    <d v="2023-08-20T00:00:00"/>
  </r>
  <r>
    <n v="81976"/>
    <x v="2"/>
    <x v="4"/>
    <x v="2"/>
    <s v="Medium"/>
    <n v="3793.5"/>
    <s v="Klaas "/>
    <n v="120"/>
    <n v="300"/>
    <n v="1138050"/>
    <n v="0.24"/>
    <s v="No"/>
    <n v="0"/>
    <n v="102424.5"/>
    <n v="1035625.5"/>
    <n v="948375"/>
    <n v="87250.5"/>
    <d v="2023-09-04T00:00:00"/>
  </r>
  <r>
    <n v="76920"/>
    <x v="1"/>
    <x v="1"/>
    <x v="4"/>
    <s v="High"/>
    <n v="3445.5"/>
    <s v="Ciarán"/>
    <n v="3"/>
    <n v="125"/>
    <n v="430687.5"/>
    <n v="0.23"/>
    <s v="Yes"/>
    <n v="99058.125"/>
    <n v="43068.75"/>
    <n v="387618.75"/>
    <n v="413460"/>
    <n v="-25841.25"/>
    <d v="2023-02-26T00:00:00"/>
  </r>
  <r>
    <n v="63545"/>
    <x v="1"/>
    <x v="1"/>
    <x v="5"/>
    <s v="Low"/>
    <n v="663"/>
    <s v="Ciarán"/>
    <n v="5"/>
    <n v="125"/>
    <n v="82875"/>
    <n v="0.23"/>
    <s v="No"/>
    <n v="0"/>
    <n v="828.75"/>
    <n v="82046.25"/>
    <n v="79560"/>
    <n v="2486.25"/>
    <d v="2023-05-11T00:00:00"/>
  </r>
  <r>
    <n v="49680"/>
    <x v="4"/>
    <x v="5"/>
    <x v="0"/>
    <s v="Medium"/>
    <n v="2763"/>
    <s v="Pedro"/>
    <n v="10"/>
    <n v="12"/>
    <n v="33156"/>
    <n v="0.21"/>
    <s v="No"/>
    <n v="0"/>
    <n v="2320.92"/>
    <n v="30835.08"/>
    <n v="8289"/>
    <n v="22546.080000000002"/>
    <d v="2023-07-07T00:00:00"/>
  </r>
  <r>
    <n v="28691"/>
    <x v="3"/>
    <x v="4"/>
    <x v="1"/>
    <s v="Medium"/>
    <n v="1135"/>
    <s v="Klaas "/>
    <n v="260"/>
    <n v="7"/>
    <n v="7945"/>
    <n v="0.24"/>
    <s v="No"/>
    <n v="0"/>
    <n v="556.15"/>
    <n v="7388.85"/>
    <n v="5675"/>
    <n v="1713.8500000000004"/>
    <d v="2023-04-25T00:00:00"/>
  </r>
  <r>
    <n v="64826"/>
    <x v="0"/>
    <x v="4"/>
    <x v="1"/>
    <s v="Medium"/>
    <n v="1630.5"/>
    <s v="Klaas "/>
    <n v="260"/>
    <n v="15"/>
    <n v="24457.5"/>
    <n v="0.24"/>
    <s v="Yes"/>
    <n v="5869.8"/>
    <n v="2201.1750000000002"/>
    <n v="22256.324999999997"/>
    <n v="16305"/>
    <n v="5951.3249999999989"/>
    <d v="2023-03-09T00:00:00"/>
  </r>
  <r>
    <n v="79449"/>
    <x v="1"/>
    <x v="1"/>
    <x v="5"/>
    <s v="Medium"/>
    <n v="1857"/>
    <s v="Ciarán"/>
    <n v="5"/>
    <n v="125"/>
    <n v="232125"/>
    <n v="0.23"/>
    <s v="No"/>
    <n v="0"/>
    <n v="20891.25"/>
    <n v="211233.75"/>
    <n v="222840"/>
    <n v="-11606.25"/>
    <d v="2023-11-20T00:00:00"/>
  </r>
  <r>
    <n v="85862"/>
    <x v="3"/>
    <x v="4"/>
    <x v="5"/>
    <s v="High"/>
    <n v="200"/>
    <s v="Klaas "/>
    <n v="5"/>
    <n v="350"/>
    <n v="70000"/>
    <n v="0.24"/>
    <s v="Yes"/>
    <n v="16800"/>
    <n v="9800"/>
    <n v="60200"/>
    <n v="52000"/>
    <n v="8200"/>
    <d v="2023-09-10T00:00:00"/>
  </r>
  <r>
    <n v="10651"/>
    <x v="3"/>
    <x v="3"/>
    <x v="3"/>
    <s v="Low"/>
    <n v="263"/>
    <s v="Bertha"/>
    <n v="250"/>
    <n v="7"/>
    <n v="1841"/>
    <n v="0.19"/>
    <s v="Yes"/>
    <n v="349.79"/>
    <n v="18.41"/>
    <n v="1822.59"/>
    <n v="1315"/>
    <n v="507.58999999999992"/>
    <d v="2023-05-17T00:00:00"/>
  </r>
  <r>
    <n v="14024"/>
    <x v="3"/>
    <x v="4"/>
    <x v="0"/>
    <s v="None"/>
    <n v="1725"/>
    <s v="Klaas "/>
    <n v="10"/>
    <n v="350"/>
    <n v="603750"/>
    <n v="0.24"/>
    <s v="No"/>
    <n v="0"/>
    <n v="0"/>
    <n v="603750"/>
    <n v="448500"/>
    <n v="155250"/>
    <d v="2023-11-25T00:00:00"/>
  </r>
  <r>
    <n v="71814"/>
    <x v="3"/>
    <x v="5"/>
    <x v="5"/>
    <s v="Medium"/>
    <n v="720"/>
    <s v="Pedro"/>
    <n v="5"/>
    <n v="350"/>
    <n v="252000"/>
    <n v="0.21"/>
    <s v="Yes"/>
    <n v="52920"/>
    <n v="12600"/>
    <n v="239400"/>
    <n v="187200"/>
    <n v="52200"/>
    <d v="2023-12-24T00:00:00"/>
  </r>
  <r>
    <n v="12396"/>
    <x v="3"/>
    <x v="2"/>
    <x v="0"/>
    <s v="Low"/>
    <n v="1030"/>
    <s v="Francoise"/>
    <n v="10"/>
    <n v="7"/>
    <n v="7210"/>
    <n v="0.2"/>
    <s v="Yes"/>
    <n v="1442"/>
    <n v="72.099999999999994"/>
    <n v="7137.9"/>
    <n v="5150"/>
    <n v="1987.8999999999996"/>
    <d v="2023-11-16T00:00:00"/>
  </r>
  <r>
    <n v="54491"/>
    <x v="3"/>
    <x v="4"/>
    <x v="0"/>
    <s v="High"/>
    <n v="2394"/>
    <s v="Klaas "/>
    <n v="10"/>
    <n v="20"/>
    <n v="47880"/>
    <n v="0.24"/>
    <s v="No"/>
    <n v="0"/>
    <n v="5266.8"/>
    <n v="42613.2"/>
    <n v="23940"/>
    <n v="18673.199999999997"/>
    <d v="2023-06-23T00:00:00"/>
  </r>
  <r>
    <n v="49994"/>
    <x v="4"/>
    <x v="2"/>
    <x v="2"/>
    <s v="Medium"/>
    <n v="1967"/>
    <s v="Francoise"/>
    <n v="120"/>
    <n v="12"/>
    <n v="23604"/>
    <n v="0.2"/>
    <s v="No"/>
    <n v="0"/>
    <n v="2124.36"/>
    <n v="21479.64"/>
    <n v="5901"/>
    <n v="15578.64"/>
    <d v="2023-01-25T00:00:00"/>
  </r>
  <r>
    <n v="68372"/>
    <x v="1"/>
    <x v="1"/>
    <x v="2"/>
    <s v="Low"/>
    <n v="923"/>
    <s v="Ciarán"/>
    <n v="120"/>
    <n v="125"/>
    <n v="115375"/>
    <n v="0.23"/>
    <s v="No"/>
    <n v="0"/>
    <n v="1153.75"/>
    <n v="114221.25"/>
    <n v="110760"/>
    <n v="3461.25"/>
    <d v="2023-05-11T00:00:00"/>
  </r>
  <r>
    <n v="82956"/>
    <x v="3"/>
    <x v="1"/>
    <x v="3"/>
    <s v="Medium"/>
    <n v="2663"/>
    <s v="Ciarán"/>
    <n v="250"/>
    <n v="20"/>
    <n v="53260"/>
    <n v="0.23"/>
    <s v="No"/>
    <n v="0"/>
    <n v="2663"/>
    <n v="50597"/>
    <n v="26630"/>
    <n v="23967"/>
    <d v="2023-11-23T00:00:00"/>
  </r>
  <r>
    <n v="41629"/>
    <x v="4"/>
    <x v="0"/>
    <x v="4"/>
    <s v="Low"/>
    <n v="1858"/>
    <s v="Luigi"/>
    <n v="3"/>
    <n v="12"/>
    <n v="22296"/>
    <n v="0.22"/>
    <s v="No"/>
    <n v="0"/>
    <n v="222.96"/>
    <n v="22073.040000000001"/>
    <n v="5574"/>
    <n v="16499.04"/>
    <d v="2023-11-16T00:00:00"/>
  </r>
  <r>
    <n v="32242"/>
    <x v="4"/>
    <x v="3"/>
    <x v="5"/>
    <s v="Medium"/>
    <n v="2342"/>
    <s v="Bertha"/>
    <n v="5"/>
    <n v="12"/>
    <n v="28104"/>
    <n v="0.19"/>
    <s v="No"/>
    <n v="0"/>
    <n v="1405.2"/>
    <n v="26698.799999999999"/>
    <n v="7026"/>
    <n v="19672.8"/>
    <d v="2023-05-17T00:00:00"/>
  </r>
  <r>
    <n v="54363"/>
    <x v="3"/>
    <x v="5"/>
    <x v="0"/>
    <s v="High"/>
    <n v="1715"/>
    <s v="Pedro"/>
    <n v="10"/>
    <n v="20"/>
    <n v="34300"/>
    <n v="0.21"/>
    <s v="No"/>
    <n v="0"/>
    <n v="4116"/>
    <n v="30184"/>
    <n v="17150"/>
    <n v="13034"/>
    <d v="2023-10-09T00:00:00"/>
  </r>
  <r>
    <n v="37736"/>
    <x v="3"/>
    <x v="4"/>
    <x v="2"/>
    <s v="Low"/>
    <n v="3850.5"/>
    <s v="Klaas "/>
    <n v="120"/>
    <n v="20"/>
    <n v="77010"/>
    <n v="0.24"/>
    <s v="No"/>
    <n v="0"/>
    <n v="2310.3000000000002"/>
    <n v="74699.700000000012"/>
    <n v="38505"/>
    <n v="36194.700000000004"/>
    <d v="2023-03-13T00:00:00"/>
  </r>
  <r>
    <n v="33483"/>
    <x v="3"/>
    <x v="1"/>
    <x v="2"/>
    <s v="High"/>
    <n v="241"/>
    <s v="Ciarán"/>
    <n v="120"/>
    <n v="20"/>
    <n v="4820"/>
    <n v="0.23"/>
    <s v="Yes"/>
    <n v="1108.6000000000001"/>
    <n v="482"/>
    <n v="4338"/>
    <n v="2410"/>
    <n v="1928"/>
    <d v="2023-01-11T00:00:00"/>
  </r>
  <r>
    <n v="11408"/>
    <x v="3"/>
    <x v="3"/>
    <x v="4"/>
    <s v="None"/>
    <n v="1513"/>
    <s v="Bertha"/>
    <n v="3"/>
    <n v="350"/>
    <n v="529550"/>
    <n v="0.19"/>
    <s v="Yes"/>
    <n v="100614.5"/>
    <n v="0"/>
    <n v="529550"/>
    <n v="393380"/>
    <n v="136170"/>
    <d v="2023-03-14T00:00:00"/>
  </r>
  <r>
    <n v="52473"/>
    <x v="2"/>
    <x v="3"/>
    <x v="4"/>
    <s v="High"/>
    <n v="2811"/>
    <s v="Bertha"/>
    <n v="3"/>
    <n v="300"/>
    <n v="843300"/>
    <n v="0.19"/>
    <s v="Yes"/>
    <n v="160227"/>
    <n v="92763"/>
    <n v="750537"/>
    <n v="702750"/>
    <n v="47787"/>
    <d v="2023-04-06T00:00:00"/>
  </r>
  <r>
    <n v="48340"/>
    <x v="3"/>
    <x v="2"/>
    <x v="4"/>
    <s v="High"/>
    <n v="1790"/>
    <s v="Francoise"/>
    <n v="3"/>
    <n v="350"/>
    <n v="626500"/>
    <n v="0.2"/>
    <s v="Yes"/>
    <n v="125300"/>
    <n v="81445"/>
    <n v="545055"/>
    <n v="465400"/>
    <n v="79655"/>
    <d v="2023-03-17T00:00:00"/>
  </r>
  <r>
    <n v="20732"/>
    <x v="3"/>
    <x v="0"/>
    <x v="1"/>
    <s v="Medium"/>
    <n v="2907"/>
    <s v="Luigi"/>
    <n v="260"/>
    <n v="7"/>
    <n v="20349"/>
    <n v="0.22"/>
    <s v="Yes"/>
    <n v="4476.78"/>
    <n v="1627.92"/>
    <n v="18721.080000000002"/>
    <n v="14535"/>
    <n v="4186.0800000000017"/>
    <d v="2023-08-04T00:00:00"/>
  </r>
  <r>
    <n v="81421"/>
    <x v="0"/>
    <x v="0"/>
    <x v="5"/>
    <s v="High"/>
    <n v="677"/>
    <s v="Luigi"/>
    <n v="5"/>
    <n v="15"/>
    <n v="10155"/>
    <n v="0.22"/>
    <s v="No"/>
    <n v="0"/>
    <n v="1218.5999999999999"/>
    <n v="8936.4"/>
    <n v="6770"/>
    <n v="2166.3999999999996"/>
    <d v="2023-03-21T00:00:00"/>
  </r>
  <r>
    <n v="48296"/>
    <x v="1"/>
    <x v="1"/>
    <x v="2"/>
    <s v="Low"/>
    <n v="663"/>
    <s v="Ciarán"/>
    <n v="120"/>
    <n v="125"/>
    <n v="82875"/>
    <n v="0.23"/>
    <s v="Yes"/>
    <n v="19061.25"/>
    <n v="828.75"/>
    <n v="82046.25"/>
    <n v="79560"/>
    <n v="2486.25"/>
    <d v="2023-06-05T00:00:00"/>
  </r>
  <r>
    <n v="31828"/>
    <x v="3"/>
    <x v="2"/>
    <x v="0"/>
    <s v="Low"/>
    <n v="2155"/>
    <s v="Francoise"/>
    <n v="10"/>
    <n v="350"/>
    <n v="754250"/>
    <n v="0.2"/>
    <s v="Yes"/>
    <n v="150850"/>
    <n v="7542.5"/>
    <n v="746707.5"/>
    <n v="560300"/>
    <n v="186407.5"/>
    <d v="2023-03-06T00:00:00"/>
  </r>
  <r>
    <n v="44782"/>
    <x v="3"/>
    <x v="1"/>
    <x v="5"/>
    <s v="High"/>
    <n v="2734"/>
    <s v="Ciarán"/>
    <n v="5"/>
    <n v="7"/>
    <n v="19138"/>
    <n v="0.23"/>
    <s v="No"/>
    <n v="0"/>
    <n v="2296.56"/>
    <n v="16841.439999999999"/>
    <n v="13670"/>
    <n v="3171.4399999999987"/>
    <d v="2023-04-16T00:00:00"/>
  </r>
  <r>
    <n v="89136"/>
    <x v="2"/>
    <x v="3"/>
    <x v="2"/>
    <s v="Medium"/>
    <n v="1250"/>
    <s v="Bertha"/>
    <n v="120"/>
    <n v="300"/>
    <n v="375000"/>
    <n v="0.19"/>
    <s v="Yes"/>
    <n v="71250"/>
    <n v="18750"/>
    <n v="356250"/>
    <n v="312500"/>
    <n v="43750"/>
    <d v="2023-02-13T00:00:00"/>
  </r>
  <r>
    <n v="52131"/>
    <x v="4"/>
    <x v="2"/>
    <x v="1"/>
    <s v="Medium"/>
    <n v="306"/>
    <s v="Francoise"/>
    <n v="260"/>
    <n v="12"/>
    <n v="3672"/>
    <n v="0.2"/>
    <s v="Yes"/>
    <n v="734.40000000000009"/>
    <n v="330.48"/>
    <n v="3341.52"/>
    <n v="918"/>
    <n v="2423.52"/>
    <d v="2023-10-21T00:00:00"/>
  </r>
  <r>
    <n v="23035"/>
    <x v="0"/>
    <x v="1"/>
    <x v="0"/>
    <s v="Low"/>
    <n v="2261"/>
    <s v="Ciarán"/>
    <n v="10"/>
    <n v="15"/>
    <n v="33915"/>
    <n v="0.23"/>
    <s v="No"/>
    <n v="0"/>
    <n v="1356.6"/>
    <n v="32558.400000000001"/>
    <n v="22610"/>
    <n v="9948.4000000000015"/>
    <d v="2023-06-21T00:00:00"/>
  </r>
  <r>
    <n v="74413"/>
    <x v="4"/>
    <x v="4"/>
    <x v="2"/>
    <s v="Medium"/>
    <n v="598"/>
    <s v="Klaas "/>
    <n v="120"/>
    <n v="12"/>
    <n v="7176"/>
    <n v="0.24"/>
    <s v="No"/>
    <n v="0"/>
    <n v="574.08000000000004"/>
    <n v="6601.92"/>
    <n v="1794"/>
    <n v="4807.92"/>
    <d v="2023-09-21T00:00:00"/>
  </r>
  <r>
    <n v="77156"/>
    <x v="1"/>
    <x v="2"/>
    <x v="3"/>
    <s v="Low"/>
    <n v="1744"/>
    <s v="Francoise"/>
    <n v="250"/>
    <n v="125"/>
    <n v="218000"/>
    <n v="0.2"/>
    <s v="Yes"/>
    <n v="43600"/>
    <n v="2180"/>
    <n v="215820"/>
    <n v="209280"/>
    <n v="6540"/>
    <d v="2023-08-14T00:00:00"/>
  </r>
  <r>
    <n v="86012"/>
    <x v="3"/>
    <x v="1"/>
    <x v="5"/>
    <s v="Medium"/>
    <n v="1282"/>
    <s v="Ciarán"/>
    <n v="5"/>
    <n v="20"/>
    <n v="25640"/>
    <n v="0.23"/>
    <s v="No"/>
    <n v="0"/>
    <n v="2051.1999999999998"/>
    <n v="23588.799999999999"/>
    <n v="12820"/>
    <n v="10768.8"/>
    <d v="2023-07-02T00:00:00"/>
  </r>
  <r>
    <n v="30484"/>
    <x v="3"/>
    <x v="2"/>
    <x v="3"/>
    <s v="High"/>
    <n v="293"/>
    <s v="Francoise"/>
    <n v="250"/>
    <n v="20"/>
    <n v="5860"/>
    <n v="0.2"/>
    <s v="Yes"/>
    <n v="1172"/>
    <n v="879"/>
    <n v="4981"/>
    <n v="2930"/>
    <n v="2051"/>
    <d v="2023-02-08T00:00:00"/>
  </r>
  <r>
    <n v="29201"/>
    <x v="3"/>
    <x v="1"/>
    <x v="5"/>
    <s v="Low"/>
    <n v="1375.5"/>
    <s v="Ciarán"/>
    <n v="5"/>
    <n v="20"/>
    <n v="27510"/>
    <n v="0.23"/>
    <s v="Yes"/>
    <n v="6327.3"/>
    <n v="275.10000000000002"/>
    <n v="27234.899999999998"/>
    <n v="13755"/>
    <n v="13479.899999999998"/>
    <d v="2023-10-25T00:00:00"/>
  </r>
  <r>
    <n v="43511"/>
    <x v="3"/>
    <x v="5"/>
    <x v="4"/>
    <s v="Medium"/>
    <n v="1834"/>
    <s v="Pedro"/>
    <n v="3"/>
    <n v="20"/>
    <n v="36680"/>
    <n v="0.21"/>
    <s v="No"/>
    <n v="0"/>
    <n v="2567.6"/>
    <n v="34112.400000000001"/>
    <n v="18340"/>
    <n v="15772.400000000001"/>
    <d v="2023-08-25T00:00:00"/>
  </r>
  <r>
    <n v="90536"/>
    <x v="2"/>
    <x v="3"/>
    <x v="3"/>
    <s v="Medium"/>
    <n v="2659"/>
    <s v="Bertha"/>
    <n v="250"/>
    <n v="300"/>
    <n v="797700"/>
    <n v="0.19"/>
    <s v="No"/>
    <n v="0"/>
    <n v="71793"/>
    <n v="725907"/>
    <n v="664750"/>
    <n v="61157"/>
    <d v="2023-05-19T00:00:00"/>
  </r>
  <r>
    <n v="16244"/>
    <x v="3"/>
    <x v="0"/>
    <x v="0"/>
    <s v="High"/>
    <n v="2641"/>
    <s v="Luigi"/>
    <n v="10"/>
    <n v="20"/>
    <n v="52820"/>
    <n v="0.22"/>
    <s v="Yes"/>
    <n v="11620.4"/>
    <n v="6866.6"/>
    <n v="45953.4"/>
    <n v="26410"/>
    <n v="19543.400000000001"/>
    <d v="2023-09-13T00:00:00"/>
  </r>
  <r>
    <n v="76287"/>
    <x v="1"/>
    <x v="1"/>
    <x v="2"/>
    <s v="Medium"/>
    <n v="2755"/>
    <s v="Ciarán"/>
    <n v="120"/>
    <n v="125"/>
    <n v="344375"/>
    <n v="0.23"/>
    <s v="Yes"/>
    <n v="79206.25"/>
    <n v="20662.5"/>
    <n v="323712.5"/>
    <n v="330600"/>
    <n v="-6887.5"/>
    <d v="2023-06-02T00:00:00"/>
  </r>
  <r>
    <n v="68821"/>
    <x v="1"/>
    <x v="2"/>
    <x v="2"/>
    <s v="Medium"/>
    <n v="704"/>
    <s v="Francoise"/>
    <n v="120"/>
    <n v="125"/>
    <n v="88000"/>
    <n v="0.2"/>
    <s v="No"/>
    <n v="0"/>
    <n v="4400"/>
    <n v="83600"/>
    <n v="84480"/>
    <n v="-880"/>
    <d v="2023-10-18T00:00:00"/>
  </r>
  <r>
    <n v="85014"/>
    <x v="4"/>
    <x v="5"/>
    <x v="5"/>
    <s v="Medium"/>
    <n v="2340"/>
    <s v="Pedro"/>
    <n v="5"/>
    <n v="12"/>
    <n v="28080"/>
    <n v="0.21"/>
    <s v="No"/>
    <n v="0"/>
    <n v="1965.6"/>
    <n v="26114.400000000001"/>
    <n v="7020"/>
    <n v="19094.400000000001"/>
    <d v="2023-04-22T00:00:00"/>
  </r>
  <r>
    <n v="49271"/>
    <x v="3"/>
    <x v="5"/>
    <x v="4"/>
    <s v="High"/>
    <n v="2579"/>
    <s v="Pedro"/>
    <n v="3"/>
    <n v="20"/>
    <n v="51580"/>
    <n v="0.21"/>
    <s v="No"/>
    <n v="0"/>
    <n v="7221.2"/>
    <n v="44358.8"/>
    <n v="25790"/>
    <n v="18568.800000000003"/>
    <d v="2023-10-03T00:00:00"/>
  </r>
  <r>
    <n v="85015"/>
    <x v="1"/>
    <x v="4"/>
    <x v="2"/>
    <s v="None"/>
    <n v="345"/>
    <s v="Klaas "/>
    <n v="120"/>
    <n v="125"/>
    <n v="43125"/>
    <n v="0.24"/>
    <s v="Yes"/>
    <n v="10350"/>
    <n v="0"/>
    <n v="43125"/>
    <n v="41400"/>
    <n v="1725"/>
    <d v="2023-01-01T00:00:00"/>
  </r>
  <r>
    <n v="22745"/>
    <x v="3"/>
    <x v="1"/>
    <x v="2"/>
    <s v="Medium"/>
    <n v="2338"/>
    <s v="Ciarán"/>
    <n v="120"/>
    <n v="7"/>
    <n v="16366"/>
    <n v="0.23"/>
    <s v="No"/>
    <n v="0"/>
    <n v="1309.28"/>
    <n v="15056.72"/>
    <n v="11690"/>
    <n v="3366.7199999999993"/>
    <d v="2023-11-03T00:00:00"/>
  </r>
  <r>
    <n v="87028"/>
    <x v="1"/>
    <x v="0"/>
    <x v="0"/>
    <s v="Low"/>
    <n v="727"/>
    <s v="Luigi"/>
    <n v="10"/>
    <n v="125"/>
    <n v="90875"/>
    <n v="0.22"/>
    <s v="Yes"/>
    <n v="19992.5"/>
    <n v="908.75"/>
    <n v="89966.25"/>
    <n v="87240"/>
    <n v="2726.25"/>
    <d v="2023-08-15T00:00:00"/>
  </r>
  <r>
    <n v="29095"/>
    <x v="3"/>
    <x v="3"/>
    <x v="0"/>
    <s v="High"/>
    <n v="241"/>
    <s v="Bertha"/>
    <n v="10"/>
    <n v="20"/>
    <n v="4820"/>
    <n v="0.19"/>
    <s v="Yes"/>
    <n v="915.8"/>
    <n v="482"/>
    <n v="4338"/>
    <n v="2410"/>
    <n v="1928"/>
    <d v="2023-01-16T00:00:00"/>
  </r>
  <r>
    <n v="53984"/>
    <x v="3"/>
    <x v="3"/>
    <x v="0"/>
    <s v="High"/>
    <n v="1158"/>
    <s v="Bertha"/>
    <n v="10"/>
    <n v="20"/>
    <n v="23160"/>
    <n v="0.19"/>
    <s v="No"/>
    <n v="0"/>
    <n v="3474"/>
    <n v="19686"/>
    <n v="11580"/>
    <n v="8106"/>
    <d v="2023-08-03T00:00:00"/>
  </r>
  <r>
    <n v="43218"/>
    <x v="3"/>
    <x v="1"/>
    <x v="0"/>
    <s v="High"/>
    <n v="2532"/>
    <s v="Ciarán"/>
    <n v="10"/>
    <n v="7"/>
    <n v="17724"/>
    <n v="0.23"/>
    <s v="Yes"/>
    <n v="4076.52"/>
    <n v="1949.6399999999999"/>
    <n v="15774.36"/>
    <n v="12660"/>
    <n v="3114.3599999999997"/>
    <d v="2023-10-26T00:00:00"/>
  </r>
  <r>
    <n v="87110"/>
    <x v="2"/>
    <x v="3"/>
    <x v="0"/>
    <s v="Low"/>
    <n v="689"/>
    <s v="Bertha"/>
    <n v="10"/>
    <n v="300"/>
    <n v="206700"/>
    <n v="0.19"/>
    <s v="Yes"/>
    <n v="39273"/>
    <n v="6201"/>
    <n v="200499"/>
    <n v="172250"/>
    <n v="28249"/>
    <d v="2023-11-22T00:00:00"/>
  </r>
  <r>
    <n v="37926"/>
    <x v="3"/>
    <x v="2"/>
    <x v="2"/>
    <s v="High"/>
    <n v="1190"/>
    <s v="Francoise"/>
    <n v="120"/>
    <n v="7"/>
    <n v="8330"/>
    <n v="0.2"/>
    <s v="No"/>
    <n v="0"/>
    <n v="1082.9000000000001"/>
    <n v="7247.1"/>
    <n v="5950"/>
    <n v="1297.1000000000004"/>
    <d v="2023-02-07T00:00:00"/>
  </r>
  <r>
    <n v="93193"/>
    <x v="3"/>
    <x v="1"/>
    <x v="0"/>
    <s v="High"/>
    <n v="2851"/>
    <s v="Ciarán"/>
    <n v="10"/>
    <n v="350"/>
    <n v="997850"/>
    <n v="0.23"/>
    <s v="Yes"/>
    <n v="229505.5"/>
    <n v="149677.5"/>
    <n v="848172.5"/>
    <n v="741260"/>
    <n v="106912.5"/>
    <d v="2023-11-22T00:00:00"/>
  </r>
  <r>
    <n v="86096"/>
    <x v="0"/>
    <x v="5"/>
    <x v="1"/>
    <s v="High"/>
    <n v="1870"/>
    <s v="Pedro"/>
    <n v="260"/>
    <n v="15"/>
    <n v="28050"/>
    <n v="0.21"/>
    <s v="Yes"/>
    <n v="5890.5"/>
    <n v="3927"/>
    <n v="24123"/>
    <n v="18700"/>
    <n v="5423"/>
    <d v="2023-11-22T00:00:00"/>
  </r>
  <r>
    <n v="53475"/>
    <x v="2"/>
    <x v="2"/>
    <x v="1"/>
    <s v="High"/>
    <n v="853"/>
    <s v="Francoise"/>
    <n v="260"/>
    <n v="300"/>
    <n v="255900"/>
    <n v="0.2"/>
    <s v="Yes"/>
    <n v="51180"/>
    <n v="25590"/>
    <n v="230310"/>
    <n v="213250"/>
    <n v="17060"/>
    <d v="2023-05-23T00:00:00"/>
  </r>
  <r>
    <n v="59814"/>
    <x v="4"/>
    <x v="4"/>
    <x v="0"/>
    <s v="None"/>
    <n v="2518"/>
    <s v="Klaas "/>
    <n v="10"/>
    <n v="12"/>
    <n v="30216"/>
    <n v="0.24"/>
    <s v="No"/>
    <n v="0"/>
    <n v="0"/>
    <n v="30216"/>
    <n v="7554"/>
    <n v="22662"/>
    <d v="2023-10-10T00:00:00"/>
  </r>
  <r>
    <n v="82925"/>
    <x v="2"/>
    <x v="4"/>
    <x v="2"/>
    <s v="High"/>
    <n v="269"/>
    <s v="Klaas "/>
    <n v="120"/>
    <n v="300"/>
    <n v="80700"/>
    <n v="0.24"/>
    <s v="No"/>
    <n v="0"/>
    <n v="11298"/>
    <n v="69402"/>
    <n v="67250"/>
    <n v="2152"/>
    <d v="2023-12-02T00:00:00"/>
  </r>
  <r>
    <n v="29583"/>
    <x v="3"/>
    <x v="0"/>
    <x v="4"/>
    <s v="Low"/>
    <n v="274"/>
    <s v="Luigi"/>
    <n v="3"/>
    <n v="350"/>
    <n v="95900"/>
    <n v="0.22"/>
    <s v="Yes"/>
    <n v="21098"/>
    <n v="3836"/>
    <n v="92064"/>
    <n v="71240"/>
    <n v="20824"/>
    <d v="2023-04-09T00:00:00"/>
  </r>
  <r>
    <n v="25273"/>
    <x v="3"/>
    <x v="2"/>
    <x v="0"/>
    <s v="High"/>
    <n v="1731"/>
    <s v="Francoise"/>
    <n v="10"/>
    <n v="7"/>
    <n v="12117"/>
    <n v="0.2"/>
    <s v="Yes"/>
    <n v="2423.4"/>
    <n v="1696.38"/>
    <n v="10420.619999999999"/>
    <n v="8655"/>
    <n v="1765.619999999999"/>
    <d v="2023-01-06T00:00:00"/>
  </r>
  <r>
    <n v="71327"/>
    <x v="3"/>
    <x v="0"/>
    <x v="2"/>
    <s v="Low"/>
    <n v="736"/>
    <s v="Luigi"/>
    <n v="120"/>
    <n v="20"/>
    <n v="14720"/>
    <n v="0.22"/>
    <s v="Yes"/>
    <n v="3238.4"/>
    <n v="588.79999999999995"/>
    <n v="14131.2"/>
    <n v="7360"/>
    <n v="6771.2000000000007"/>
    <d v="2023-08-06T00:00:00"/>
  </r>
  <r>
    <n v="96220"/>
    <x v="3"/>
    <x v="4"/>
    <x v="0"/>
    <s v="Medium"/>
    <n v="257"/>
    <s v="Klaas "/>
    <n v="10"/>
    <n v="7"/>
    <n v="1799"/>
    <n v="0.24"/>
    <s v="No"/>
    <n v="0"/>
    <n v="143.91999999999999"/>
    <n v="1655.08"/>
    <n v="1285"/>
    <n v="370.07999999999993"/>
    <d v="2023-05-19T00:00:00"/>
  </r>
  <r>
    <n v="62898"/>
    <x v="0"/>
    <x v="2"/>
    <x v="3"/>
    <s v="Medium"/>
    <n v="1227"/>
    <s v="Francoise"/>
    <n v="250"/>
    <n v="15"/>
    <n v="18405"/>
    <n v="0.2"/>
    <s v="No"/>
    <n v="0"/>
    <n v="1656.45"/>
    <n v="16748.55"/>
    <n v="12270"/>
    <n v="4478.5499999999993"/>
    <d v="2023-12-13T00:00:00"/>
  </r>
  <r>
    <n v="76341"/>
    <x v="3"/>
    <x v="5"/>
    <x v="2"/>
    <s v="Low"/>
    <n v="544"/>
    <s v="Pedro"/>
    <n v="120"/>
    <n v="20"/>
    <n v="10880"/>
    <n v="0.21"/>
    <s v="No"/>
    <n v="0"/>
    <n v="217.6"/>
    <n v="10662.4"/>
    <n v="5440"/>
    <n v="5222.3999999999996"/>
    <d v="2023-10-05T00:00:00"/>
  </r>
  <r>
    <n v="93961"/>
    <x v="3"/>
    <x v="3"/>
    <x v="3"/>
    <s v="Low"/>
    <n v="1642"/>
    <s v="Bertha"/>
    <n v="250"/>
    <n v="350"/>
    <n v="574700"/>
    <n v="0.19"/>
    <s v="Yes"/>
    <n v="109193"/>
    <n v="17241"/>
    <n v="557459"/>
    <n v="426920"/>
    <n v="130539"/>
    <d v="2023-02-15T00:00:00"/>
  </r>
  <r>
    <n v="74064"/>
    <x v="3"/>
    <x v="4"/>
    <x v="1"/>
    <s v="Medium"/>
    <n v="1228"/>
    <s v="Klaas "/>
    <n v="260"/>
    <n v="350"/>
    <n v="429800"/>
    <n v="0.24"/>
    <s v="Yes"/>
    <n v="103152"/>
    <n v="21490"/>
    <n v="408310"/>
    <n v="319280"/>
    <n v="89030"/>
    <d v="2023-12-07T00:00:00"/>
  </r>
  <r>
    <n v="93533"/>
    <x v="0"/>
    <x v="2"/>
    <x v="0"/>
    <s v="Medium"/>
    <n v="1227"/>
    <s v="Francoise"/>
    <n v="10"/>
    <n v="15"/>
    <n v="18405"/>
    <n v="0.2"/>
    <s v="No"/>
    <n v="0"/>
    <n v="1656.45"/>
    <n v="16748.55"/>
    <n v="12270"/>
    <n v="4478.5499999999993"/>
    <d v="2023-07-16T00:00:00"/>
  </r>
  <r>
    <n v="83502"/>
    <x v="3"/>
    <x v="3"/>
    <x v="5"/>
    <s v="High"/>
    <n v="2992"/>
    <s v="Bertha"/>
    <n v="5"/>
    <n v="20"/>
    <n v="59840"/>
    <n v="0.19"/>
    <s v="No"/>
    <n v="0"/>
    <n v="6582.4"/>
    <n v="53257.599999999999"/>
    <n v="29920"/>
    <n v="23337.599999999999"/>
    <d v="2023-08-01T00:00:00"/>
  </r>
  <r>
    <n v="69292"/>
    <x v="2"/>
    <x v="5"/>
    <x v="1"/>
    <s v="Low"/>
    <n v="1101"/>
    <s v="Pedro"/>
    <n v="260"/>
    <n v="300"/>
    <n v="330300"/>
    <n v="0.21"/>
    <s v="No"/>
    <n v="0"/>
    <n v="6606"/>
    <n v="323694"/>
    <n v="275250"/>
    <n v="48444"/>
    <d v="2023-09-14T00:00:00"/>
  </r>
  <r>
    <n v="85496"/>
    <x v="0"/>
    <x v="2"/>
    <x v="1"/>
    <s v="High"/>
    <n v="2072"/>
    <s v="Francoise"/>
    <n v="260"/>
    <n v="15"/>
    <n v="31080"/>
    <n v="0.2"/>
    <s v="No"/>
    <n v="0"/>
    <n v="3108"/>
    <n v="27972"/>
    <n v="20720"/>
    <n v="7252"/>
    <d v="2023-02-26T00:00:00"/>
  </r>
  <r>
    <n v="54455"/>
    <x v="3"/>
    <x v="2"/>
    <x v="0"/>
    <s v="Medium"/>
    <n v="1535"/>
    <s v="Francoise"/>
    <n v="10"/>
    <n v="20"/>
    <n v="30700"/>
    <n v="0.2"/>
    <s v="No"/>
    <n v="0"/>
    <n v="2149"/>
    <n v="28551"/>
    <n v="15350"/>
    <n v="13201"/>
    <d v="2023-08-09T00:00:00"/>
  </r>
  <r>
    <n v="46068"/>
    <x v="4"/>
    <x v="2"/>
    <x v="0"/>
    <s v="Low"/>
    <n v="1055"/>
    <s v="Francoise"/>
    <n v="10"/>
    <n v="12"/>
    <n v="12660"/>
    <n v="0.2"/>
    <s v="No"/>
    <n v="0"/>
    <n v="253.2"/>
    <n v="12406.8"/>
    <n v="3165"/>
    <n v="9241.7999999999993"/>
    <d v="2023-05-04T00:00:00"/>
  </r>
  <r>
    <n v="86901"/>
    <x v="3"/>
    <x v="3"/>
    <x v="1"/>
    <s v="Low"/>
    <n v="2966"/>
    <s v="Bertha"/>
    <n v="260"/>
    <n v="350"/>
    <n v="1038100"/>
    <n v="0.19"/>
    <s v="Yes"/>
    <n v="197239"/>
    <n v="20762"/>
    <n v="1017338"/>
    <n v="771160"/>
    <n v="246178"/>
    <d v="2023-08-02T00:00:00"/>
  </r>
  <r>
    <n v="20733"/>
    <x v="3"/>
    <x v="0"/>
    <x v="1"/>
    <s v="Low"/>
    <n v="1236"/>
    <s v="Luigi"/>
    <n v="260"/>
    <n v="20"/>
    <n v="24720"/>
    <n v="0.22"/>
    <s v="Yes"/>
    <n v="5438.4"/>
    <n v="494.4"/>
    <n v="24225.599999999999"/>
    <n v="12360"/>
    <n v="11865.599999999999"/>
    <d v="2023-12-02T00:00:00"/>
  </r>
  <r>
    <n v="43969"/>
    <x v="3"/>
    <x v="2"/>
    <x v="0"/>
    <s v="Medium"/>
    <n v="1757"/>
    <s v="Francoise"/>
    <n v="10"/>
    <n v="20"/>
    <n v="35140"/>
    <n v="0.2"/>
    <s v="No"/>
    <n v="0"/>
    <n v="2108.4"/>
    <n v="33031.599999999999"/>
    <n v="17570"/>
    <n v="15461.599999999999"/>
    <d v="2023-12-28T00:00:00"/>
  </r>
  <r>
    <n v="26856"/>
    <x v="1"/>
    <x v="2"/>
    <x v="0"/>
    <s v="Medium"/>
    <n v="704"/>
    <s v="Francoise"/>
    <n v="10"/>
    <n v="125"/>
    <n v="88000"/>
    <n v="0.2"/>
    <s v="No"/>
    <n v="0"/>
    <n v="4400"/>
    <n v="83600"/>
    <n v="84480"/>
    <n v="-880"/>
    <d v="2023-02-07T00:00:00"/>
  </r>
  <r>
    <n v="16197"/>
    <x v="2"/>
    <x v="1"/>
    <x v="4"/>
    <s v="Medium"/>
    <n v="1094"/>
    <s v="Ciarán"/>
    <n v="3"/>
    <n v="300"/>
    <n v="328200"/>
    <n v="0.23"/>
    <s v="Yes"/>
    <n v="75486"/>
    <n v="29538"/>
    <n v="298662"/>
    <n v="273500"/>
    <n v="25162"/>
    <d v="2023-10-15T00:00:00"/>
  </r>
  <r>
    <n v="45386"/>
    <x v="3"/>
    <x v="3"/>
    <x v="4"/>
    <s v="Medium"/>
    <n v="663"/>
    <s v="Bertha"/>
    <n v="3"/>
    <n v="20"/>
    <n v="13260"/>
    <n v="0.19"/>
    <s v="Yes"/>
    <n v="2519.4"/>
    <n v="1193.4000000000001"/>
    <n v="12066.6"/>
    <n v="6630"/>
    <n v="5436.6"/>
    <d v="2023-03-02T00:00:00"/>
  </r>
  <r>
    <n v="89782"/>
    <x v="2"/>
    <x v="4"/>
    <x v="5"/>
    <s v="Medium"/>
    <n v="1283"/>
    <s v="Klaas "/>
    <n v="5"/>
    <n v="300"/>
    <n v="384900"/>
    <n v="0.24"/>
    <s v="No"/>
    <n v="0"/>
    <n v="30792"/>
    <n v="354108"/>
    <n v="320750"/>
    <n v="33358"/>
    <d v="2023-08-21T00:00:00"/>
  </r>
  <r>
    <n v="68886"/>
    <x v="3"/>
    <x v="5"/>
    <x v="2"/>
    <s v="Low"/>
    <n v="362"/>
    <s v="Pedro"/>
    <n v="120"/>
    <n v="7"/>
    <n v="2534"/>
    <n v="0.21"/>
    <s v="Yes"/>
    <n v="532.14"/>
    <n v="25.34"/>
    <n v="2508.66"/>
    <n v="1810"/>
    <n v="698.65999999999985"/>
    <d v="2023-01-01T00:00:00"/>
  </r>
  <r>
    <n v="46626"/>
    <x v="4"/>
    <x v="1"/>
    <x v="0"/>
    <s v="Low"/>
    <n v="766"/>
    <s v="Ciarán"/>
    <n v="10"/>
    <n v="12"/>
    <n v="9192"/>
    <n v="0.23"/>
    <s v="Yes"/>
    <n v="2114.1600000000003"/>
    <n v="91.92"/>
    <n v="9100.08"/>
    <n v="2298"/>
    <n v="6802.08"/>
    <d v="2023-10-13T00:00:00"/>
  </r>
  <r>
    <n v="16647"/>
    <x v="1"/>
    <x v="0"/>
    <x v="2"/>
    <s v="High"/>
    <n v="2438"/>
    <s v="Luigi"/>
    <n v="120"/>
    <n v="125"/>
    <n v="304750"/>
    <n v="0.22"/>
    <s v="No"/>
    <n v="0"/>
    <n v="45712.5"/>
    <n v="259037.5"/>
    <n v="292560"/>
    <n v="-33522.5"/>
    <d v="2023-08-28T00:00:00"/>
  </r>
  <r>
    <n v="27517"/>
    <x v="3"/>
    <x v="4"/>
    <x v="4"/>
    <s v="Low"/>
    <n v="831"/>
    <s v="Klaas "/>
    <n v="3"/>
    <n v="20"/>
    <n v="16620"/>
    <n v="0.24"/>
    <s v="No"/>
    <n v="0"/>
    <n v="498.6"/>
    <n v="16121.4"/>
    <n v="8310"/>
    <n v="7811.4"/>
    <d v="2023-09-04T00:00:00"/>
  </r>
  <r>
    <n v="10128"/>
    <x v="2"/>
    <x v="3"/>
    <x v="4"/>
    <s v="Low"/>
    <n v="2021"/>
    <s v="Bertha"/>
    <n v="3"/>
    <n v="300"/>
    <n v="606300"/>
    <n v="0.19"/>
    <s v="No"/>
    <n v="0"/>
    <n v="24252"/>
    <n v="582048"/>
    <n v="505250"/>
    <n v="76798"/>
    <d v="2023-12-13T00:00:00"/>
  </r>
  <r>
    <n v="88111"/>
    <x v="3"/>
    <x v="5"/>
    <x v="3"/>
    <s v="Medium"/>
    <n v="1123"/>
    <s v="Pedro"/>
    <n v="250"/>
    <n v="20"/>
    <n v="22460"/>
    <n v="0.21"/>
    <s v="No"/>
    <n v="0"/>
    <n v="1347.6"/>
    <n v="21112.400000000001"/>
    <n v="11230"/>
    <n v="9882.4000000000015"/>
    <d v="2023-12-08T00:00:00"/>
  </r>
  <r>
    <n v="66170"/>
    <x v="3"/>
    <x v="4"/>
    <x v="0"/>
    <s v="High"/>
    <n v="2428"/>
    <s v="Klaas "/>
    <n v="10"/>
    <n v="20"/>
    <n v="48560"/>
    <n v="0.24"/>
    <s v="No"/>
    <n v="0"/>
    <n v="6798.4"/>
    <n v="41761.599999999999"/>
    <n v="24280"/>
    <n v="17481.599999999999"/>
    <d v="2023-11-13T00:00:00"/>
  </r>
  <r>
    <n v="28680"/>
    <x v="4"/>
    <x v="3"/>
    <x v="5"/>
    <s v="None"/>
    <n v="1545"/>
    <s v="Bertha"/>
    <n v="5"/>
    <n v="12"/>
    <n v="18540"/>
    <n v="0.19"/>
    <s v="Yes"/>
    <n v="3522.6"/>
    <n v="0"/>
    <n v="18540"/>
    <n v="4635"/>
    <n v="13905"/>
    <d v="2023-09-19T00:00:00"/>
  </r>
  <r>
    <n v="15265"/>
    <x v="2"/>
    <x v="2"/>
    <x v="5"/>
    <s v="High"/>
    <n v="1773"/>
    <s v="Francoise"/>
    <n v="5"/>
    <n v="300"/>
    <n v="531900"/>
    <n v="0.2"/>
    <s v="Yes"/>
    <n v="106380"/>
    <n v="63828"/>
    <n v="468072"/>
    <n v="443250"/>
    <n v="24822"/>
    <d v="2023-02-04T00:00:00"/>
  </r>
  <r>
    <n v="93104"/>
    <x v="3"/>
    <x v="5"/>
    <x v="1"/>
    <s v="High"/>
    <n v="2039"/>
    <s v="Pedro"/>
    <n v="260"/>
    <n v="20"/>
    <n v="40780"/>
    <n v="0.21"/>
    <s v="No"/>
    <n v="0"/>
    <n v="4078"/>
    <n v="36702"/>
    <n v="20390"/>
    <n v="16312"/>
    <d v="2023-11-15T00:00:00"/>
  </r>
  <r>
    <n v="79740"/>
    <x v="0"/>
    <x v="5"/>
    <x v="4"/>
    <s v="None"/>
    <n v="2470"/>
    <s v="Pedro"/>
    <n v="3"/>
    <n v="15"/>
    <n v="37050"/>
    <n v="0.21"/>
    <s v="Yes"/>
    <n v="7780.5"/>
    <n v="0"/>
    <n v="37050"/>
    <n v="24700"/>
    <n v="12350"/>
    <d v="2023-09-28T00:00:00"/>
  </r>
  <r>
    <n v="41947"/>
    <x v="3"/>
    <x v="4"/>
    <x v="3"/>
    <s v="Medium"/>
    <n v="1389"/>
    <s v="Klaas "/>
    <n v="250"/>
    <n v="20"/>
    <n v="27780"/>
    <n v="0.24"/>
    <s v="Yes"/>
    <n v="6667.2"/>
    <n v="1389"/>
    <n v="26391"/>
    <n v="13890"/>
    <n v="12501"/>
    <d v="2023-08-24T00:00:00"/>
  </r>
  <r>
    <n v="55250"/>
    <x v="4"/>
    <x v="0"/>
    <x v="3"/>
    <s v="Medium"/>
    <n v="1956"/>
    <s v="Luigi"/>
    <n v="250"/>
    <n v="12"/>
    <n v="23472"/>
    <n v="0.22"/>
    <s v="Yes"/>
    <n v="5163.84"/>
    <n v="2112.48"/>
    <n v="21359.52"/>
    <n v="5868"/>
    <n v="15491.52"/>
    <d v="2023-06-14T00:00:00"/>
  </r>
  <r>
    <n v="29185"/>
    <x v="4"/>
    <x v="4"/>
    <x v="4"/>
    <s v="Low"/>
    <n v="1295"/>
    <s v="Klaas "/>
    <n v="3"/>
    <n v="12"/>
    <n v="15540"/>
    <n v="0.24"/>
    <s v="Yes"/>
    <n v="3729.6"/>
    <n v="310.8"/>
    <n v="15229.2"/>
    <n v="3885"/>
    <n v="11344.2"/>
    <d v="2023-04-10T00:00:00"/>
  </r>
  <r>
    <n v="52336"/>
    <x v="3"/>
    <x v="0"/>
    <x v="4"/>
    <s v="Medium"/>
    <n v="1761"/>
    <s v="Luigi"/>
    <n v="3"/>
    <n v="350"/>
    <n v="616350"/>
    <n v="0.22"/>
    <s v="Yes"/>
    <n v="135597"/>
    <n v="43144.5"/>
    <n v="573205.5"/>
    <n v="457860"/>
    <n v="115345.5"/>
    <d v="2023-03-20T00:00:00"/>
  </r>
  <r>
    <n v="77580"/>
    <x v="3"/>
    <x v="2"/>
    <x v="0"/>
    <s v="Medium"/>
    <n v="2136"/>
    <s v="Francoise"/>
    <n v="10"/>
    <n v="7"/>
    <n v="14952"/>
    <n v="0.2"/>
    <s v="No"/>
    <n v="0"/>
    <n v="747.6"/>
    <n v="14204.4"/>
    <n v="10680"/>
    <n v="3524.3999999999996"/>
    <d v="2023-10-13T00:00:00"/>
  </r>
  <r>
    <n v="34298"/>
    <x v="2"/>
    <x v="0"/>
    <x v="3"/>
    <s v="High"/>
    <n v="1010"/>
    <s v="Luigi"/>
    <n v="250"/>
    <n v="300"/>
    <n v="303000"/>
    <n v="0.22"/>
    <s v="Yes"/>
    <n v="66660"/>
    <n v="42420"/>
    <n v="260580"/>
    <n v="252500"/>
    <n v="8080"/>
    <d v="2023-02-16T00:00:00"/>
  </r>
  <r>
    <n v="90957"/>
    <x v="3"/>
    <x v="4"/>
    <x v="2"/>
    <s v="Medium"/>
    <n v="1269"/>
    <s v="Klaas "/>
    <n v="120"/>
    <n v="350"/>
    <n v="444150"/>
    <n v="0.24"/>
    <s v="No"/>
    <n v="0"/>
    <n v="39973.5"/>
    <n v="404176.5"/>
    <n v="329940"/>
    <n v="74236.5"/>
    <d v="2023-05-16T00:00:00"/>
  </r>
  <r>
    <n v="57507"/>
    <x v="3"/>
    <x v="0"/>
    <x v="4"/>
    <s v="Medium"/>
    <n v="570"/>
    <s v="Luigi"/>
    <n v="3"/>
    <n v="7"/>
    <n v="3990"/>
    <n v="0.22"/>
    <s v="No"/>
    <n v="0"/>
    <n v="199.5"/>
    <n v="3790.5"/>
    <n v="2850"/>
    <n v="940.5"/>
    <d v="2023-12-12T00:00:00"/>
  </r>
  <r>
    <n v="35175"/>
    <x v="2"/>
    <x v="1"/>
    <x v="4"/>
    <s v="Low"/>
    <n v="689"/>
    <s v="Ciarán"/>
    <n v="3"/>
    <n v="300"/>
    <n v="206700"/>
    <n v="0.23"/>
    <s v="Yes"/>
    <n v="47541"/>
    <n v="6201"/>
    <n v="200499"/>
    <n v="172250"/>
    <n v="28249"/>
    <d v="2023-12-27T00:00:00"/>
  </r>
  <r>
    <n v="17414"/>
    <x v="3"/>
    <x v="2"/>
    <x v="2"/>
    <s v="Low"/>
    <n v="3864"/>
    <s v="Francoise"/>
    <n v="120"/>
    <n v="20"/>
    <n v="77280"/>
    <n v="0.2"/>
    <s v="Yes"/>
    <n v="15456"/>
    <n v="772.80000000000007"/>
    <n v="76507.200000000012"/>
    <n v="38640"/>
    <n v="37867.200000000004"/>
    <d v="2023-09-20T00:00:00"/>
  </r>
  <r>
    <n v="28893"/>
    <x v="3"/>
    <x v="2"/>
    <x v="3"/>
    <s v="Medium"/>
    <n v="2487"/>
    <s v="Francoise"/>
    <n v="250"/>
    <n v="7"/>
    <n v="17409"/>
    <n v="0.2"/>
    <s v="No"/>
    <n v="0"/>
    <n v="870.45"/>
    <n v="16538.55"/>
    <n v="12435"/>
    <n v="4103.5499999999993"/>
    <d v="2023-04-13T00:00:00"/>
  </r>
  <r>
    <n v="19084"/>
    <x v="1"/>
    <x v="0"/>
    <x v="5"/>
    <s v="High"/>
    <n v="1804"/>
    <s v="Luigi"/>
    <n v="5"/>
    <n v="125"/>
    <n v="225500"/>
    <n v="0.22"/>
    <s v="No"/>
    <n v="0"/>
    <n v="22550"/>
    <n v="202950"/>
    <n v="216480"/>
    <n v="-13530"/>
    <d v="2023-11-11T00:00:00"/>
  </r>
  <r>
    <n v="71398"/>
    <x v="4"/>
    <x v="0"/>
    <x v="0"/>
    <s v="High"/>
    <n v="386"/>
    <s v="Luigi"/>
    <n v="10"/>
    <n v="12"/>
    <n v="4632"/>
    <n v="0.22"/>
    <s v="No"/>
    <n v="0"/>
    <n v="463.2"/>
    <n v="4168.8"/>
    <n v="1158"/>
    <n v="3010.8"/>
    <d v="2023-09-11T00:00:00"/>
  </r>
  <r>
    <n v="80682"/>
    <x v="2"/>
    <x v="5"/>
    <x v="0"/>
    <s v="Medium"/>
    <n v="2565"/>
    <s v="Pedro"/>
    <n v="10"/>
    <n v="300"/>
    <n v="769500"/>
    <n v="0.21"/>
    <s v="No"/>
    <n v="0"/>
    <n v="69255"/>
    <n v="700245"/>
    <n v="641250"/>
    <n v="58995"/>
    <d v="2023-08-08T00:00:00"/>
  </r>
  <r>
    <n v="47208"/>
    <x v="2"/>
    <x v="5"/>
    <x v="3"/>
    <s v="Medium"/>
    <n v="2747"/>
    <s v="Pedro"/>
    <n v="250"/>
    <n v="300"/>
    <n v="824100"/>
    <n v="0.21"/>
    <s v="Yes"/>
    <n v="173061"/>
    <n v="57687"/>
    <n v="766413"/>
    <n v="686750"/>
    <n v="79663"/>
    <d v="2023-07-17T00:00:00"/>
  </r>
  <r>
    <n v="75550"/>
    <x v="3"/>
    <x v="0"/>
    <x v="0"/>
    <s v="High"/>
    <n v="267"/>
    <s v="Luigi"/>
    <n v="10"/>
    <n v="20"/>
    <n v="5340"/>
    <n v="0.22"/>
    <s v="No"/>
    <n v="0"/>
    <n v="801"/>
    <n v="4539"/>
    <n v="2670"/>
    <n v="1869"/>
    <d v="2023-08-09T00:00:00"/>
  </r>
  <r>
    <n v="87004"/>
    <x v="3"/>
    <x v="0"/>
    <x v="5"/>
    <s v="High"/>
    <n v="2996"/>
    <s v="Luigi"/>
    <n v="5"/>
    <n v="7"/>
    <n v="20972"/>
    <n v="0.22"/>
    <s v="No"/>
    <n v="0"/>
    <n v="2936.08"/>
    <n v="18035.919999999998"/>
    <n v="14980"/>
    <n v="3055.9199999999983"/>
    <d v="2023-03-13T00:00:00"/>
  </r>
  <r>
    <n v="15241"/>
    <x v="4"/>
    <x v="4"/>
    <x v="4"/>
    <s v="Low"/>
    <n v="1445"/>
    <s v="Klaas "/>
    <n v="3"/>
    <n v="12"/>
    <n v="17340"/>
    <n v="0.24"/>
    <s v="No"/>
    <n v="0"/>
    <n v="173.4"/>
    <n v="17166.599999999999"/>
    <n v="4335"/>
    <n v="12831.599999999999"/>
    <d v="2023-02-17T00:00:00"/>
  </r>
  <r>
    <n v="30380"/>
    <x v="1"/>
    <x v="5"/>
    <x v="4"/>
    <s v="Medium"/>
    <n v="1540"/>
    <s v="Pedro"/>
    <n v="3"/>
    <n v="125"/>
    <n v="192500"/>
    <n v="0.21"/>
    <s v="No"/>
    <n v="0"/>
    <n v="15400"/>
    <n v="177100"/>
    <n v="184800"/>
    <n v="-7700"/>
    <d v="2023-02-13T00:00:00"/>
  </r>
  <r>
    <n v="40276"/>
    <x v="2"/>
    <x v="0"/>
    <x v="1"/>
    <s v="High"/>
    <n v="2993"/>
    <s v="Luigi"/>
    <n v="260"/>
    <n v="300"/>
    <n v="897900"/>
    <n v="0.22"/>
    <s v="Yes"/>
    <n v="197538"/>
    <n v="89790"/>
    <n v="808110"/>
    <n v="748250"/>
    <n v="59860"/>
    <d v="2023-10-11T00:00:00"/>
  </r>
  <r>
    <n v="90609"/>
    <x v="1"/>
    <x v="4"/>
    <x v="4"/>
    <s v="High"/>
    <n v="2416"/>
    <s v="Klaas "/>
    <n v="3"/>
    <n v="125"/>
    <n v="302000"/>
    <n v="0.24"/>
    <s v="Yes"/>
    <n v="72480"/>
    <n v="36240"/>
    <n v="265760"/>
    <n v="289920"/>
    <n v="-24160"/>
    <d v="2023-12-03T00:00:00"/>
  </r>
  <r>
    <n v="14113"/>
    <x v="3"/>
    <x v="3"/>
    <x v="0"/>
    <s v="Medium"/>
    <n v="2146"/>
    <s v="Bertha"/>
    <n v="10"/>
    <n v="350"/>
    <n v="751100"/>
    <n v="0.19"/>
    <s v="No"/>
    <n v="0"/>
    <n v="60088"/>
    <n v="691012"/>
    <n v="557960"/>
    <n v="133052"/>
    <d v="2023-06-26T00:00:00"/>
  </r>
  <r>
    <n v="68421"/>
    <x v="3"/>
    <x v="0"/>
    <x v="3"/>
    <s v="Medium"/>
    <n v="1351.5"/>
    <s v="Luigi"/>
    <n v="250"/>
    <n v="350"/>
    <n v="473025"/>
    <n v="0.22"/>
    <s v="Yes"/>
    <n v="104065.5"/>
    <n v="42572.25"/>
    <n v="430452.75"/>
    <n v="351390"/>
    <n v="79062.75"/>
    <d v="2023-09-20T00:00:00"/>
  </r>
  <r>
    <n v="91955"/>
    <x v="1"/>
    <x v="1"/>
    <x v="0"/>
    <s v="Low"/>
    <n v="662"/>
    <s v="Ciarán"/>
    <n v="10"/>
    <n v="125"/>
    <n v="82750"/>
    <n v="0.23"/>
    <s v="No"/>
    <n v="0"/>
    <n v="1655"/>
    <n v="81095"/>
    <n v="79440"/>
    <n v="1655"/>
    <d v="2023-09-22T00:00:00"/>
  </r>
  <r>
    <n v="36095"/>
    <x v="3"/>
    <x v="3"/>
    <x v="4"/>
    <s v="High"/>
    <n v="442"/>
    <s v="Bertha"/>
    <n v="3"/>
    <n v="20"/>
    <n v="8840"/>
    <n v="0.19"/>
    <s v="Yes"/>
    <n v="1679.6"/>
    <n v="1149.2"/>
    <n v="7690.8"/>
    <n v="4420"/>
    <n v="3270.8"/>
    <d v="2023-05-19T00:00:00"/>
  </r>
  <r>
    <n v="60058"/>
    <x v="0"/>
    <x v="3"/>
    <x v="1"/>
    <s v="Medium"/>
    <n v="970"/>
    <s v="Bertha"/>
    <n v="260"/>
    <n v="15"/>
    <n v="14550"/>
    <n v="0.19"/>
    <s v="Yes"/>
    <n v="2764.5"/>
    <n v="1309.5"/>
    <n v="13240.5"/>
    <n v="9700"/>
    <n v="3540.5"/>
    <d v="2023-03-08T00:00:00"/>
  </r>
  <r>
    <n v="21609"/>
    <x v="3"/>
    <x v="2"/>
    <x v="5"/>
    <s v="Medium"/>
    <n v="1976"/>
    <s v="Francoise"/>
    <n v="5"/>
    <n v="20"/>
    <n v="39520"/>
    <n v="0.2"/>
    <s v="No"/>
    <n v="0"/>
    <n v="2766.4"/>
    <n v="36753.599999999999"/>
    <n v="19760"/>
    <n v="16993.599999999999"/>
    <d v="2023-11-03T00:00:00"/>
  </r>
  <r>
    <n v="90080"/>
    <x v="2"/>
    <x v="5"/>
    <x v="0"/>
    <s v="High"/>
    <n v="2150"/>
    <s v="Pedro"/>
    <n v="10"/>
    <n v="300"/>
    <n v="645000"/>
    <n v="0.21"/>
    <s v="Yes"/>
    <n v="135450"/>
    <n v="77400"/>
    <n v="567600"/>
    <n v="537500"/>
    <n v="30100"/>
    <d v="2023-03-21T00:00:00"/>
  </r>
  <r>
    <n v="23603"/>
    <x v="3"/>
    <x v="4"/>
    <x v="3"/>
    <s v="High"/>
    <n v="865.5"/>
    <s v="Klaas "/>
    <n v="250"/>
    <n v="20"/>
    <n v="17310"/>
    <n v="0.24"/>
    <s v="Yes"/>
    <n v="4154.3999999999996"/>
    <n v="2596.5"/>
    <n v="14713.5"/>
    <n v="8655"/>
    <n v="6058.5"/>
    <d v="2023-08-12T00:00:00"/>
  </r>
  <r>
    <n v="15509"/>
    <x v="1"/>
    <x v="3"/>
    <x v="1"/>
    <s v="High"/>
    <n v="3165"/>
    <s v="Bertha"/>
    <n v="260"/>
    <n v="125"/>
    <n v="395625"/>
    <n v="0.19"/>
    <s v="No"/>
    <n v="0"/>
    <n v="43518.75"/>
    <n v="352106.25"/>
    <n v="379800"/>
    <n v="-27693.75"/>
    <d v="2023-05-19T00:00:00"/>
  </r>
  <r>
    <n v="27664"/>
    <x v="1"/>
    <x v="3"/>
    <x v="0"/>
    <s v="Low"/>
    <n v="795"/>
    <s v="Bertha"/>
    <n v="10"/>
    <n v="125"/>
    <n v="99375"/>
    <n v="0.19"/>
    <s v="No"/>
    <n v="0"/>
    <n v="3975"/>
    <n v="95400"/>
    <n v="95400"/>
    <n v="0"/>
    <d v="2023-07-22T00:00:00"/>
  </r>
  <r>
    <n v="81190"/>
    <x v="1"/>
    <x v="2"/>
    <x v="2"/>
    <s v="None"/>
    <n v="1804"/>
    <s v="Francoise"/>
    <n v="120"/>
    <n v="125"/>
    <n v="225500"/>
    <n v="0.2"/>
    <s v="No"/>
    <n v="0"/>
    <n v="0"/>
    <n v="225500"/>
    <n v="216480"/>
    <n v="9020"/>
    <d v="2023-12-18T00:00:00"/>
  </r>
  <r>
    <n v="48179"/>
    <x v="0"/>
    <x v="4"/>
    <x v="0"/>
    <s v="Low"/>
    <n v="218"/>
    <s v="Klaas "/>
    <n v="10"/>
    <n v="15"/>
    <n v="3270"/>
    <n v="0.24"/>
    <s v="No"/>
    <n v="0"/>
    <n v="130.80000000000001"/>
    <n v="3139.2"/>
    <n v="2180"/>
    <n v="959.19999999999982"/>
    <d v="2023-11-19T00:00:00"/>
  </r>
  <r>
    <n v="72365"/>
    <x v="0"/>
    <x v="1"/>
    <x v="3"/>
    <s v="Low"/>
    <n v="1945"/>
    <s v="Ciarán"/>
    <n v="250"/>
    <n v="15"/>
    <n v="29175"/>
    <n v="0.23"/>
    <s v="No"/>
    <n v="0"/>
    <n v="875.25"/>
    <n v="28299.75"/>
    <n v="19450"/>
    <n v="8849.75"/>
    <d v="2023-02-11T00:00:00"/>
  </r>
  <r>
    <n v="14610"/>
    <x v="3"/>
    <x v="2"/>
    <x v="3"/>
    <s v="High"/>
    <n v="1491"/>
    <s v="Francoise"/>
    <n v="250"/>
    <n v="7"/>
    <n v="10437"/>
    <n v="0.2"/>
    <s v="No"/>
    <n v="0"/>
    <n v="1252.44"/>
    <n v="9184.56"/>
    <n v="7455"/>
    <n v="1729.5599999999995"/>
    <d v="2023-06-20T00:00:00"/>
  </r>
  <r>
    <n v="30283"/>
    <x v="0"/>
    <x v="3"/>
    <x v="0"/>
    <s v="High"/>
    <n v="278"/>
    <s v="Bertha"/>
    <n v="10"/>
    <n v="15"/>
    <n v="4170"/>
    <n v="0.19"/>
    <s v="Yes"/>
    <n v="792.3"/>
    <n v="583.79999999999995"/>
    <n v="3586.2"/>
    <n v="2780"/>
    <n v="806.19999999999982"/>
    <d v="2023-03-24T00:00:00"/>
  </r>
  <r>
    <n v="65591"/>
    <x v="1"/>
    <x v="1"/>
    <x v="1"/>
    <s v="High"/>
    <n v="1659"/>
    <s v="Ciarán"/>
    <n v="260"/>
    <n v="125"/>
    <n v="207375"/>
    <n v="0.23"/>
    <s v="Yes"/>
    <n v="47696.25"/>
    <n v="26958.75"/>
    <n v="180416.25"/>
    <n v="199080"/>
    <n v="-18663.75"/>
    <d v="2023-03-15T00:00:00"/>
  </r>
  <r>
    <n v="64319"/>
    <x v="3"/>
    <x v="4"/>
    <x v="1"/>
    <s v="High"/>
    <n v="707"/>
    <s v="Klaas "/>
    <n v="260"/>
    <n v="350"/>
    <n v="247450"/>
    <n v="0.24"/>
    <s v="Yes"/>
    <n v="59388"/>
    <n v="24745"/>
    <n v="222705"/>
    <n v="183820"/>
    <n v="38885"/>
    <d v="2023-03-10T00:00:00"/>
  </r>
  <r>
    <n v="15265"/>
    <x v="3"/>
    <x v="5"/>
    <x v="4"/>
    <s v="Low"/>
    <n v="1210"/>
    <s v="Pedro"/>
    <n v="3"/>
    <n v="350"/>
    <n v="423500"/>
    <n v="0.21"/>
    <s v="Yes"/>
    <n v="88935"/>
    <n v="4235"/>
    <n v="419265"/>
    <n v="314600"/>
    <n v="104665"/>
    <d v="2023-05-08T00:00:00"/>
  </r>
  <r>
    <n v="74977"/>
    <x v="3"/>
    <x v="5"/>
    <x v="0"/>
    <s v="High"/>
    <n v="260"/>
    <s v="Pedro"/>
    <n v="10"/>
    <n v="20"/>
    <n v="5200"/>
    <n v="0.21"/>
    <s v="No"/>
    <n v="0"/>
    <n v="728"/>
    <n v="4472"/>
    <n v="2600"/>
    <n v="1872"/>
    <d v="2023-01-19T00:00:00"/>
  </r>
  <r>
    <n v="75108"/>
    <x v="0"/>
    <x v="0"/>
    <x v="3"/>
    <s v="Medium"/>
    <n v="1153"/>
    <s v="Luigi"/>
    <n v="250"/>
    <n v="15"/>
    <n v="17295"/>
    <n v="0.22"/>
    <s v="Yes"/>
    <n v="3804.9"/>
    <n v="1037.7"/>
    <n v="16257.3"/>
    <n v="11530"/>
    <n v="4727.2999999999993"/>
    <d v="2023-06-07T00:00:00"/>
  </r>
  <r>
    <n v="97619"/>
    <x v="3"/>
    <x v="1"/>
    <x v="3"/>
    <s v="Low"/>
    <n v="1940"/>
    <s v="Ciarán"/>
    <n v="250"/>
    <n v="350"/>
    <n v="679000"/>
    <n v="0.23"/>
    <s v="Yes"/>
    <n v="156170"/>
    <n v="13580"/>
    <n v="665420"/>
    <n v="504400"/>
    <n v="161020"/>
    <d v="2023-11-15T00:00:00"/>
  </r>
  <r>
    <n v="76220"/>
    <x v="4"/>
    <x v="1"/>
    <x v="0"/>
    <s v="Low"/>
    <n v="1084"/>
    <s v="Ciarán"/>
    <n v="10"/>
    <n v="12"/>
    <n v="13008"/>
    <n v="0.23"/>
    <s v="Yes"/>
    <n v="2991.84"/>
    <n v="260.16000000000003"/>
    <n v="12747.84"/>
    <n v="3252"/>
    <n v="9495.84"/>
    <d v="2023-12-09T00:00:00"/>
  </r>
  <r>
    <n v="79515"/>
    <x v="0"/>
    <x v="3"/>
    <x v="2"/>
    <s v="High"/>
    <n v="660"/>
    <s v="Bertha"/>
    <n v="120"/>
    <n v="15"/>
    <n v="9900"/>
    <n v="0.19"/>
    <s v="Yes"/>
    <n v="1881"/>
    <n v="1287"/>
    <n v="8613"/>
    <n v="6600"/>
    <n v="2013"/>
    <d v="2023-03-16T00:00:00"/>
  </r>
  <r>
    <n v="74936"/>
    <x v="3"/>
    <x v="3"/>
    <x v="2"/>
    <s v="None"/>
    <n v="1006"/>
    <s v="Bertha"/>
    <n v="120"/>
    <n v="350"/>
    <n v="352100"/>
    <n v="0.19"/>
    <s v="No"/>
    <n v="0"/>
    <n v="0"/>
    <n v="352100"/>
    <n v="261560"/>
    <n v="90540"/>
    <d v="2023-03-12T00:00:00"/>
  </r>
  <r>
    <n v="74184"/>
    <x v="1"/>
    <x v="0"/>
    <x v="2"/>
    <s v="High"/>
    <n v="1596"/>
    <s v="Luigi"/>
    <n v="120"/>
    <n v="125"/>
    <n v="199500"/>
    <n v="0.22"/>
    <s v="Yes"/>
    <n v="43890"/>
    <n v="19950"/>
    <n v="179550"/>
    <n v="191520"/>
    <n v="-11970"/>
    <d v="2023-05-26T00:00:00"/>
  </r>
  <r>
    <n v="38910"/>
    <x v="3"/>
    <x v="3"/>
    <x v="2"/>
    <s v="High"/>
    <n v="1395"/>
    <s v="Bertha"/>
    <n v="120"/>
    <n v="350"/>
    <n v="488250"/>
    <n v="0.19"/>
    <s v="Yes"/>
    <n v="92767.5"/>
    <n v="58590"/>
    <n v="429660"/>
    <n v="362700"/>
    <n v="66960"/>
    <d v="2023-02-18T00:00:00"/>
  </r>
  <r>
    <n v="45905"/>
    <x v="1"/>
    <x v="3"/>
    <x v="2"/>
    <s v="Medium"/>
    <n v="807"/>
    <s v="Bertha"/>
    <n v="120"/>
    <n v="125"/>
    <n v="100875"/>
    <n v="0.19"/>
    <s v="Yes"/>
    <n v="19166.25"/>
    <n v="5043.75"/>
    <n v="95831.25"/>
    <n v="96840"/>
    <n v="-1008.75"/>
    <d v="2023-01-27T00:00:00"/>
  </r>
  <r>
    <n v="78717"/>
    <x v="3"/>
    <x v="5"/>
    <x v="0"/>
    <s v="High"/>
    <n v="1122"/>
    <s v="Pedro"/>
    <n v="10"/>
    <n v="20"/>
    <n v="22440"/>
    <n v="0.21"/>
    <s v="No"/>
    <n v="0"/>
    <n v="2468.4"/>
    <n v="19971.599999999999"/>
    <n v="11220"/>
    <n v="8751.5999999999985"/>
    <d v="2023-08-17T00:00:00"/>
  </r>
  <r>
    <n v="69609"/>
    <x v="2"/>
    <x v="2"/>
    <x v="2"/>
    <s v="Medium"/>
    <n v="386"/>
    <s v="Francoise"/>
    <n v="120"/>
    <n v="300"/>
    <n v="115800"/>
    <n v="0.2"/>
    <s v="No"/>
    <n v="0"/>
    <n v="9264"/>
    <n v="106536"/>
    <n v="96500"/>
    <n v="10036"/>
    <d v="2023-10-03T00:00:00"/>
  </r>
  <r>
    <n v="17182"/>
    <x v="2"/>
    <x v="0"/>
    <x v="2"/>
    <s v="Medium"/>
    <n v="1372"/>
    <s v="Luigi"/>
    <n v="120"/>
    <n v="300"/>
    <n v="411600"/>
    <n v="0.22"/>
    <s v="Yes"/>
    <n v="90552"/>
    <n v="28812"/>
    <n v="382788"/>
    <n v="343000"/>
    <n v="39788"/>
    <d v="2023-03-06T00:00:00"/>
  </r>
  <r>
    <n v="14891"/>
    <x v="3"/>
    <x v="5"/>
    <x v="0"/>
    <s v="High"/>
    <n v="1233"/>
    <s v="Pedro"/>
    <n v="10"/>
    <n v="20"/>
    <n v="24660"/>
    <n v="0.21"/>
    <s v="Yes"/>
    <n v="5178.5999999999995"/>
    <n v="2959.2"/>
    <n v="21700.799999999999"/>
    <n v="12330"/>
    <n v="9370.7999999999993"/>
    <d v="2023-04-12T00:00:00"/>
  </r>
  <r>
    <n v="96788"/>
    <x v="3"/>
    <x v="0"/>
    <x v="4"/>
    <s v="Medium"/>
    <n v="263"/>
    <s v="Luigi"/>
    <n v="3"/>
    <n v="7"/>
    <n v="1841"/>
    <n v="0.22"/>
    <s v="Yes"/>
    <n v="405.02"/>
    <n v="110.46"/>
    <n v="1730.54"/>
    <n v="1315"/>
    <n v="415.53999999999996"/>
    <d v="2023-08-10T00:00:00"/>
  </r>
  <r>
    <n v="97139"/>
    <x v="0"/>
    <x v="0"/>
    <x v="2"/>
    <s v="Medium"/>
    <n v="555"/>
    <s v="Luigi"/>
    <n v="120"/>
    <n v="15"/>
    <n v="8325"/>
    <n v="0.22"/>
    <s v="No"/>
    <n v="0"/>
    <n v="416.25"/>
    <n v="7908.75"/>
    <n v="5550"/>
    <n v="2358.75"/>
    <d v="2023-08-16T00:00:00"/>
  </r>
  <r>
    <n v="12216"/>
    <x v="3"/>
    <x v="4"/>
    <x v="0"/>
    <s v="Medium"/>
    <n v="1802"/>
    <s v="Klaas "/>
    <n v="10"/>
    <n v="20"/>
    <n v="36040"/>
    <n v="0.24"/>
    <s v="Yes"/>
    <n v="8649.6"/>
    <n v="1802"/>
    <n v="34238"/>
    <n v="18020"/>
    <n v="16218"/>
    <d v="2023-04-26T00:00:00"/>
  </r>
  <r>
    <n v="37745"/>
    <x v="2"/>
    <x v="2"/>
    <x v="2"/>
    <s v="Medium"/>
    <n v="1221"/>
    <s v="Francoise"/>
    <n v="120"/>
    <n v="300"/>
    <n v="366300"/>
    <n v="0.2"/>
    <s v="Yes"/>
    <n v="73260"/>
    <n v="21978"/>
    <n v="344322"/>
    <n v="305250"/>
    <n v="39072"/>
    <d v="2023-08-16T00:00:00"/>
  </r>
  <r>
    <n v="50027"/>
    <x v="3"/>
    <x v="1"/>
    <x v="3"/>
    <s v="Medium"/>
    <n v="570"/>
    <s v="Ciarán"/>
    <n v="250"/>
    <n v="7"/>
    <n v="3990"/>
    <n v="0.23"/>
    <s v="Yes"/>
    <n v="917.7"/>
    <n v="199.5"/>
    <n v="3790.5"/>
    <n v="2850"/>
    <n v="940.5"/>
    <d v="2023-11-18T00:00:00"/>
  </r>
  <r>
    <n v="99492"/>
    <x v="3"/>
    <x v="4"/>
    <x v="5"/>
    <s v="Low"/>
    <n v="2851"/>
    <s v="Klaas "/>
    <n v="5"/>
    <n v="7"/>
    <n v="19957"/>
    <n v="0.24"/>
    <s v="Yes"/>
    <n v="4789.6799999999994"/>
    <n v="798.28"/>
    <n v="19158.72"/>
    <n v="14255"/>
    <n v="4903.7200000000012"/>
    <d v="2023-12-10T00:00:00"/>
  </r>
  <r>
    <n v="78184"/>
    <x v="2"/>
    <x v="3"/>
    <x v="0"/>
    <s v="Medium"/>
    <n v="1123"/>
    <s v="Bertha"/>
    <n v="10"/>
    <n v="300"/>
    <n v="336900"/>
    <n v="0.19"/>
    <s v="Yes"/>
    <n v="64011"/>
    <n v="23583"/>
    <n v="313317"/>
    <n v="280750"/>
    <n v="32567"/>
    <d v="2023-02-28T00:00:00"/>
  </r>
  <r>
    <n v="40522"/>
    <x v="3"/>
    <x v="4"/>
    <x v="0"/>
    <s v="Medium"/>
    <n v="1228"/>
    <s v="Klaas "/>
    <n v="10"/>
    <n v="350"/>
    <n v="429800"/>
    <n v="0.24"/>
    <s v="No"/>
    <n v="0"/>
    <n v="21490"/>
    <n v="408310"/>
    <n v="319280"/>
    <n v="89030"/>
    <d v="2023-06-21T00:00:00"/>
  </r>
  <r>
    <n v="12740"/>
    <x v="4"/>
    <x v="0"/>
    <x v="3"/>
    <s v="High"/>
    <n v="1806"/>
    <s v="Luigi"/>
    <n v="250"/>
    <n v="12"/>
    <n v="21672"/>
    <n v="0.22"/>
    <s v="Yes"/>
    <n v="4767.84"/>
    <n v="3250.8"/>
    <n v="18421.2"/>
    <n v="5418"/>
    <n v="13003.2"/>
    <d v="2023-04-18T00:00:00"/>
  </r>
  <r>
    <n v="78939"/>
    <x v="3"/>
    <x v="5"/>
    <x v="0"/>
    <s v="None"/>
    <n v="883"/>
    <s v="Pedro"/>
    <n v="10"/>
    <n v="7"/>
    <n v="6181"/>
    <n v="0.21"/>
    <s v="No"/>
    <n v="0"/>
    <n v="0"/>
    <n v="6181"/>
    <n v="4415"/>
    <n v="1766"/>
    <d v="2023-01-22T00:00:00"/>
  </r>
  <r>
    <n v="68163"/>
    <x v="3"/>
    <x v="5"/>
    <x v="5"/>
    <s v="High"/>
    <n v="1727"/>
    <s v="Pedro"/>
    <n v="5"/>
    <n v="7"/>
    <n v="12089"/>
    <n v="0.21"/>
    <s v="No"/>
    <n v="0"/>
    <n v="1692.46"/>
    <n v="10396.540000000001"/>
    <n v="8635"/>
    <n v="1761.5400000000009"/>
    <d v="2023-02-25T00:00:00"/>
  </r>
  <r>
    <n v="28314"/>
    <x v="4"/>
    <x v="2"/>
    <x v="3"/>
    <s v="Low"/>
    <n v="866"/>
    <s v="Francoise"/>
    <n v="250"/>
    <n v="12"/>
    <n v="10392"/>
    <n v="0.2"/>
    <s v="No"/>
    <n v="0"/>
    <n v="415.68"/>
    <n v="9976.32"/>
    <n v="2598"/>
    <n v="7378.32"/>
    <d v="2023-03-01T00:00:00"/>
  </r>
  <r>
    <n v="93666"/>
    <x v="2"/>
    <x v="2"/>
    <x v="0"/>
    <s v="Medium"/>
    <n v="1324"/>
    <s v="Francoise"/>
    <n v="10"/>
    <n v="300"/>
    <n v="397200"/>
    <n v="0.2"/>
    <s v="Yes"/>
    <n v="79440"/>
    <n v="35748"/>
    <n v="361452"/>
    <n v="331000"/>
    <n v="30452"/>
    <d v="2023-01-19T00:00:00"/>
  </r>
  <r>
    <n v="39769"/>
    <x v="3"/>
    <x v="0"/>
    <x v="5"/>
    <s v="Low"/>
    <n v="1566"/>
    <s v="Luigi"/>
    <n v="5"/>
    <n v="20"/>
    <n v="31320"/>
    <n v="0.22"/>
    <s v="No"/>
    <n v="0"/>
    <n v="626.4"/>
    <n v="30693.599999999999"/>
    <n v="15660"/>
    <n v="15033.599999999999"/>
    <d v="2023-12-03T00:00:00"/>
  </r>
  <r>
    <n v="87875"/>
    <x v="3"/>
    <x v="5"/>
    <x v="2"/>
    <s v="High"/>
    <n v="344"/>
    <s v="Pedro"/>
    <n v="120"/>
    <n v="350"/>
    <n v="120400"/>
    <n v="0.21"/>
    <s v="Yes"/>
    <n v="25284"/>
    <n v="13244"/>
    <n v="107156"/>
    <n v="89440"/>
    <n v="17716"/>
    <d v="2023-12-08T00:00:00"/>
  </r>
  <r>
    <n v="43457"/>
    <x v="1"/>
    <x v="4"/>
    <x v="5"/>
    <s v="None"/>
    <n v="2665.5"/>
    <s v="Klaas "/>
    <n v="5"/>
    <n v="125"/>
    <n v="333187.5"/>
    <n v="0.24"/>
    <s v="Yes"/>
    <n v="79965"/>
    <n v="0"/>
    <n v="333187.5"/>
    <n v="319860"/>
    <n v="13327.5"/>
    <d v="2023-12-07T00:00:00"/>
  </r>
  <r>
    <n v="71600"/>
    <x v="0"/>
    <x v="4"/>
    <x v="0"/>
    <s v="High"/>
    <n v="2470"/>
    <s v="Klaas "/>
    <n v="10"/>
    <n v="15"/>
    <n v="37050"/>
    <n v="0.24"/>
    <s v="No"/>
    <n v="0"/>
    <n v="5187"/>
    <n v="31863"/>
    <n v="24700"/>
    <n v="7163"/>
    <d v="2023-09-12T00:00:00"/>
  </r>
  <r>
    <n v="29801"/>
    <x v="4"/>
    <x v="4"/>
    <x v="1"/>
    <s v="High"/>
    <n v="2761"/>
    <s v="Klaas "/>
    <n v="260"/>
    <n v="12"/>
    <n v="33132"/>
    <n v="0.24"/>
    <s v="Yes"/>
    <n v="7951.6799999999994"/>
    <n v="3975.84"/>
    <n v="29156.16"/>
    <n v="8283"/>
    <n v="20873.16"/>
    <d v="2023-08-14T00:00:00"/>
  </r>
  <r>
    <n v="98235"/>
    <x v="0"/>
    <x v="1"/>
    <x v="0"/>
    <s v="Medium"/>
    <n v="2116"/>
    <s v="Ciarán"/>
    <n v="10"/>
    <n v="15"/>
    <n v="31740"/>
    <n v="0.23"/>
    <s v="No"/>
    <n v="0"/>
    <n v="1587"/>
    <n v="30153"/>
    <n v="21160"/>
    <n v="8993"/>
    <d v="2023-10-20T00:00:00"/>
  </r>
  <r>
    <n v="50397"/>
    <x v="3"/>
    <x v="1"/>
    <x v="1"/>
    <s v="Medium"/>
    <n v="1403"/>
    <s v="Ciarán"/>
    <n v="260"/>
    <n v="7"/>
    <n v="9821"/>
    <n v="0.23"/>
    <s v="Yes"/>
    <n v="2258.83"/>
    <n v="589.26"/>
    <n v="9231.74"/>
    <n v="7015"/>
    <n v="2216.7399999999998"/>
    <d v="2023-10-28T00:00:00"/>
  </r>
  <r>
    <n v="44845"/>
    <x v="2"/>
    <x v="3"/>
    <x v="0"/>
    <s v="High"/>
    <n v="1359"/>
    <s v="Bertha"/>
    <n v="10"/>
    <n v="300"/>
    <n v="407700"/>
    <n v="0.19"/>
    <s v="Yes"/>
    <n v="77463"/>
    <n v="48924"/>
    <n v="358776"/>
    <n v="339750"/>
    <n v="19026"/>
    <d v="2023-07-18T00:00:00"/>
  </r>
  <r>
    <n v="52349"/>
    <x v="3"/>
    <x v="4"/>
    <x v="0"/>
    <s v="Medium"/>
    <n v="1946"/>
    <s v="Klaas "/>
    <n v="10"/>
    <n v="7"/>
    <n v="13622"/>
    <n v="0.24"/>
    <s v="Yes"/>
    <n v="3269.2799999999997"/>
    <n v="1089.76"/>
    <n v="12532.24"/>
    <n v="9730"/>
    <n v="2802.24"/>
    <d v="2023-02-22T00:00:00"/>
  </r>
  <r>
    <n v="32137"/>
    <x v="3"/>
    <x v="1"/>
    <x v="0"/>
    <s v="Low"/>
    <n v="2074"/>
    <s v="Ciarán"/>
    <n v="10"/>
    <n v="20"/>
    <n v="41480"/>
    <n v="0.23"/>
    <s v="Yes"/>
    <n v="9540.4"/>
    <n v="1659.2"/>
    <n v="39820.800000000003"/>
    <n v="20740"/>
    <n v="19080.800000000003"/>
    <d v="2023-07-20T00:00:00"/>
  </r>
  <r>
    <n v="69310"/>
    <x v="2"/>
    <x v="5"/>
    <x v="0"/>
    <s v="Medium"/>
    <n v="1607"/>
    <s v="Pedro"/>
    <n v="10"/>
    <n v="300"/>
    <n v="482100"/>
    <n v="0.21"/>
    <s v="Yes"/>
    <n v="101241"/>
    <n v="24105"/>
    <n v="457995"/>
    <n v="401750"/>
    <n v="56245"/>
    <d v="2023-04-13T00:00:00"/>
  </r>
  <r>
    <n v="26113"/>
    <x v="3"/>
    <x v="3"/>
    <x v="0"/>
    <s v="Medium"/>
    <n v="1095"/>
    <s v="Bertha"/>
    <n v="10"/>
    <n v="7"/>
    <n v="7665"/>
    <n v="0.19"/>
    <s v="Yes"/>
    <n v="1456.35"/>
    <n v="613.20000000000005"/>
    <n v="7051.8"/>
    <n v="5475"/>
    <n v="1576.8000000000002"/>
    <d v="2023-05-07T00:00:00"/>
  </r>
  <r>
    <n v="42904"/>
    <x v="4"/>
    <x v="5"/>
    <x v="5"/>
    <s v="High"/>
    <n v="604"/>
    <s v="Pedro"/>
    <n v="5"/>
    <n v="12"/>
    <n v="7248"/>
    <n v="0.21"/>
    <s v="No"/>
    <n v="0"/>
    <n v="942.24"/>
    <n v="6305.76"/>
    <n v="1812"/>
    <n v="4493.76"/>
    <d v="2023-02-25T00:00:00"/>
  </r>
  <r>
    <n v="40800"/>
    <x v="3"/>
    <x v="4"/>
    <x v="1"/>
    <s v="Medium"/>
    <n v="1118"/>
    <s v="Klaas "/>
    <n v="260"/>
    <n v="20"/>
    <n v="22360"/>
    <n v="0.24"/>
    <s v="No"/>
    <n v="0"/>
    <n v="1565.2"/>
    <n v="20794.8"/>
    <n v="11180"/>
    <n v="9614.7999999999993"/>
    <d v="2023-08-10T00:00:00"/>
  </r>
  <r>
    <n v="15628"/>
    <x v="0"/>
    <x v="0"/>
    <x v="0"/>
    <s v="Low"/>
    <n v="671"/>
    <s v="Luigi"/>
    <n v="10"/>
    <n v="15"/>
    <n v="10065"/>
    <n v="0.22"/>
    <s v="No"/>
    <n v="0"/>
    <n v="402.6"/>
    <n v="9662.4"/>
    <n v="6710"/>
    <n v="2952.3999999999996"/>
    <d v="2023-09-01T00:00:00"/>
  </r>
  <r>
    <n v="53330"/>
    <x v="0"/>
    <x v="1"/>
    <x v="0"/>
    <s v="Low"/>
    <n v="1925"/>
    <s v="Ciarán"/>
    <n v="10"/>
    <n v="15"/>
    <n v="28875"/>
    <n v="0.23"/>
    <s v="Yes"/>
    <n v="6641.25"/>
    <n v="577.5"/>
    <n v="28297.5"/>
    <n v="19250"/>
    <n v="9047.5"/>
    <d v="2023-09-03T00:00:00"/>
  </r>
  <r>
    <n v="56250"/>
    <x v="3"/>
    <x v="4"/>
    <x v="0"/>
    <s v="None"/>
    <n v="1817"/>
    <s v="Klaas "/>
    <n v="10"/>
    <n v="20"/>
    <n v="36340"/>
    <n v="0.24"/>
    <s v="Yes"/>
    <n v="8721.6"/>
    <n v="0"/>
    <n v="36340"/>
    <n v="18170"/>
    <n v="18170"/>
    <d v="2023-07-19T00:00:00"/>
  </r>
  <r>
    <n v="92116"/>
    <x v="1"/>
    <x v="5"/>
    <x v="2"/>
    <s v="High"/>
    <n v="1575"/>
    <s v="Pedro"/>
    <n v="120"/>
    <n v="125"/>
    <n v="196875"/>
    <n v="0.21"/>
    <s v="No"/>
    <n v="0"/>
    <n v="27562.5"/>
    <n v="169312.5"/>
    <n v="189000"/>
    <n v="-19687.5"/>
    <d v="2023-07-23T00:00:00"/>
  </r>
  <r>
    <n v="93396"/>
    <x v="0"/>
    <x v="5"/>
    <x v="5"/>
    <s v="None"/>
    <n v="2470"/>
    <s v="Pedro"/>
    <n v="5"/>
    <n v="15"/>
    <n v="37050"/>
    <n v="0.21"/>
    <s v="No"/>
    <n v="0"/>
    <n v="0"/>
    <n v="37050"/>
    <n v="24700"/>
    <n v="12350"/>
    <d v="2023-12-09T00:00:00"/>
  </r>
  <r>
    <n v="94140"/>
    <x v="3"/>
    <x v="2"/>
    <x v="1"/>
    <s v="Low"/>
    <n v="941"/>
    <s v="Francoise"/>
    <n v="260"/>
    <n v="20"/>
    <n v="18820"/>
    <n v="0.2"/>
    <s v="Yes"/>
    <n v="3764"/>
    <n v="376.4"/>
    <n v="18443.599999999999"/>
    <n v="9410"/>
    <n v="9033.5999999999985"/>
    <d v="2023-05-04T00:00:00"/>
  </r>
  <r>
    <n v="96239"/>
    <x v="3"/>
    <x v="3"/>
    <x v="4"/>
    <s v="None"/>
    <n v="1321"/>
    <s v="Bertha"/>
    <n v="3"/>
    <n v="20"/>
    <n v="26420"/>
    <n v="0.19"/>
    <s v="Yes"/>
    <n v="5019.8"/>
    <n v="0"/>
    <n v="26420"/>
    <n v="13210"/>
    <n v="13210"/>
    <d v="2023-02-03T00:00:00"/>
  </r>
  <r>
    <n v="64154"/>
    <x v="3"/>
    <x v="5"/>
    <x v="4"/>
    <s v="High"/>
    <n v="2706"/>
    <s v="Pedro"/>
    <n v="3"/>
    <n v="7"/>
    <n v="18942"/>
    <n v="0.21"/>
    <s v="No"/>
    <n v="0"/>
    <n v="2083.62"/>
    <n v="16858.38"/>
    <n v="13530"/>
    <n v="3328.380000000001"/>
    <d v="2023-05-11T00:00:00"/>
  </r>
  <r>
    <n v="11450"/>
    <x v="0"/>
    <x v="0"/>
    <x v="3"/>
    <s v="High"/>
    <n v="2567"/>
    <s v="Luigi"/>
    <n v="250"/>
    <n v="15"/>
    <n v="38505"/>
    <n v="0.22"/>
    <s v="Yes"/>
    <n v="8471.1"/>
    <n v="5005.6499999999996"/>
    <n v="33499.35"/>
    <n v="25670"/>
    <n v="7829.3499999999985"/>
    <d v="2023-04-08T00:00:00"/>
  </r>
  <r>
    <n v="97884"/>
    <x v="4"/>
    <x v="4"/>
    <x v="3"/>
    <s v="High"/>
    <n v="2109"/>
    <s v="Klaas "/>
    <n v="250"/>
    <n v="12"/>
    <n v="25308"/>
    <n v="0.24"/>
    <s v="No"/>
    <n v="0"/>
    <n v="3036.96"/>
    <n v="22271.040000000001"/>
    <n v="6327"/>
    <n v="15944.04"/>
    <d v="2023-09-13T00:00:00"/>
  </r>
  <r>
    <n v="12276"/>
    <x v="3"/>
    <x v="1"/>
    <x v="5"/>
    <s v="Medium"/>
    <n v="980"/>
    <s v="Ciarán"/>
    <n v="5"/>
    <n v="350"/>
    <n v="343000"/>
    <n v="0.23"/>
    <s v="No"/>
    <n v="0"/>
    <n v="20580"/>
    <n v="322420"/>
    <n v="254800"/>
    <n v="67620"/>
    <d v="2023-12-27T00:00:00"/>
  </r>
  <r>
    <n v="99086"/>
    <x v="3"/>
    <x v="0"/>
    <x v="1"/>
    <s v="Medium"/>
    <n v="2071"/>
    <s v="Luigi"/>
    <n v="260"/>
    <n v="350"/>
    <n v="724850"/>
    <n v="0.22"/>
    <s v="No"/>
    <n v="0"/>
    <n v="65236.5"/>
    <n v="659613.5"/>
    <n v="538460"/>
    <n v="121153.5"/>
    <d v="2023-08-22T00:00:00"/>
  </r>
  <r>
    <n v="27198"/>
    <x v="3"/>
    <x v="4"/>
    <x v="5"/>
    <s v="Medium"/>
    <n v="488"/>
    <s v="Klaas "/>
    <n v="5"/>
    <n v="7"/>
    <n v="3416"/>
    <n v="0.24"/>
    <s v="No"/>
    <n v="0"/>
    <n v="273.27999999999997"/>
    <n v="3142.7200000000003"/>
    <n v="2440"/>
    <n v="702.72000000000025"/>
    <d v="2023-11-25T00:00:00"/>
  </r>
  <r>
    <n v="76952"/>
    <x v="2"/>
    <x v="0"/>
    <x v="3"/>
    <s v="High"/>
    <n v="2541"/>
    <s v="Luigi"/>
    <n v="250"/>
    <n v="300"/>
    <n v="762300"/>
    <n v="0.22"/>
    <s v="Yes"/>
    <n v="167706"/>
    <n v="106722"/>
    <n v="655578"/>
    <n v="635250"/>
    <n v="20328"/>
    <d v="2023-06-02T00:00:00"/>
  </r>
  <r>
    <n v="41860"/>
    <x v="4"/>
    <x v="5"/>
    <x v="4"/>
    <s v="Medium"/>
    <n v="367"/>
    <s v="Pedro"/>
    <n v="3"/>
    <n v="12"/>
    <n v="4404"/>
    <n v="0.21"/>
    <s v="No"/>
    <n v="0"/>
    <n v="396.36"/>
    <n v="4007.64"/>
    <n v="1101"/>
    <n v="2906.64"/>
    <d v="2023-09-01T00:00:00"/>
  </r>
  <r>
    <n v="75053"/>
    <x v="0"/>
    <x v="2"/>
    <x v="0"/>
    <s v="Medium"/>
    <n v="3801"/>
    <s v="Francoise"/>
    <n v="10"/>
    <n v="15"/>
    <n v="57015"/>
    <n v="0.2"/>
    <s v="No"/>
    <n v="0"/>
    <n v="3420.8999999999996"/>
    <n v="53594.100000000006"/>
    <n v="38010"/>
    <n v="15584.100000000002"/>
    <d v="2023-03-03T00:00:00"/>
  </r>
  <r>
    <n v="27406"/>
    <x v="3"/>
    <x v="4"/>
    <x v="0"/>
    <s v="None"/>
    <n v="292"/>
    <s v="Klaas "/>
    <n v="10"/>
    <n v="20"/>
    <n v="5840"/>
    <n v="0.24"/>
    <s v="Yes"/>
    <n v="1401.6"/>
    <n v="0"/>
    <n v="5840"/>
    <n v="2920"/>
    <n v="2920"/>
    <d v="2023-02-14T00:00:00"/>
  </r>
  <r>
    <n v="55012"/>
    <x v="0"/>
    <x v="0"/>
    <x v="1"/>
    <s v="None"/>
    <n v="615"/>
    <s v="Luigi"/>
    <n v="260"/>
    <n v="15"/>
    <n v="9225"/>
    <n v="0.22"/>
    <s v="No"/>
    <n v="0"/>
    <n v="0"/>
    <n v="9225"/>
    <n v="6150"/>
    <n v="3075"/>
    <d v="2023-10-18T00:00:00"/>
  </r>
  <r>
    <n v="81479"/>
    <x v="3"/>
    <x v="3"/>
    <x v="4"/>
    <s v="Low"/>
    <n v="2580"/>
    <s v="Bertha"/>
    <n v="3"/>
    <n v="20"/>
    <n v="51600"/>
    <n v="0.19"/>
    <s v="Yes"/>
    <n v="9804"/>
    <n v="1548"/>
    <n v="50052"/>
    <n v="25800"/>
    <n v="24252"/>
    <d v="2023-06-15T00:00:00"/>
  </r>
  <r>
    <n v="87066"/>
    <x v="4"/>
    <x v="0"/>
    <x v="1"/>
    <s v="None"/>
    <n v="2141"/>
    <s v="Luigi"/>
    <n v="260"/>
    <n v="12"/>
    <n v="25692"/>
    <n v="0.22"/>
    <s v="Yes"/>
    <n v="5652.24"/>
    <n v="0"/>
    <n v="25692"/>
    <n v="6423"/>
    <n v="19269"/>
    <d v="2023-10-25T00:00:00"/>
  </r>
  <r>
    <n v="79389"/>
    <x v="3"/>
    <x v="0"/>
    <x v="2"/>
    <s v="Medium"/>
    <n v="602"/>
    <s v="Luigi"/>
    <n v="120"/>
    <n v="350"/>
    <n v="210700"/>
    <n v="0.22"/>
    <s v="Yes"/>
    <n v="46354"/>
    <n v="10535"/>
    <n v="200165"/>
    <n v="156520"/>
    <n v="43645"/>
    <d v="2023-06-08T00:00:00"/>
  </r>
  <r>
    <n v="12953"/>
    <x v="4"/>
    <x v="4"/>
    <x v="0"/>
    <s v="High"/>
    <n v="4026"/>
    <s v="Klaas "/>
    <n v="10"/>
    <n v="12"/>
    <n v="48312"/>
    <n v="0.24"/>
    <s v="No"/>
    <n v="0"/>
    <n v="5314.32"/>
    <n v="42997.68"/>
    <n v="12078"/>
    <n v="30919.68"/>
    <d v="2023-07-12T00:00:00"/>
  </r>
  <r>
    <n v="23817"/>
    <x v="1"/>
    <x v="3"/>
    <x v="1"/>
    <s v="Medium"/>
    <n v="994"/>
    <s v="Bertha"/>
    <n v="260"/>
    <n v="125"/>
    <n v="124250"/>
    <n v="0.19"/>
    <s v="No"/>
    <n v="0"/>
    <n v="8697.5"/>
    <n v="115552.5"/>
    <n v="119280"/>
    <n v="-3727.5"/>
    <d v="2023-11-09T00:00:00"/>
  </r>
  <r>
    <n v="89468"/>
    <x v="3"/>
    <x v="1"/>
    <x v="1"/>
    <s v="High"/>
    <n v="2240"/>
    <s v="Ciarán"/>
    <n v="260"/>
    <n v="350"/>
    <n v="784000"/>
    <n v="0.23"/>
    <s v="Yes"/>
    <n v="180320"/>
    <n v="78400"/>
    <n v="705600"/>
    <n v="582400"/>
    <n v="123200"/>
    <d v="2023-07-28T00:00:00"/>
  </r>
  <r>
    <n v="45374"/>
    <x v="1"/>
    <x v="2"/>
    <x v="2"/>
    <s v="High"/>
    <n v="663"/>
    <s v="Francoise"/>
    <n v="120"/>
    <n v="125"/>
    <n v="82875"/>
    <n v="0.2"/>
    <s v="Yes"/>
    <n v="16575"/>
    <n v="12431.25"/>
    <n v="70443.75"/>
    <n v="79560"/>
    <n v="-9116.25"/>
    <d v="2023-02-12T00:00:00"/>
  </r>
  <r>
    <n v="53159"/>
    <x v="0"/>
    <x v="1"/>
    <x v="0"/>
    <s v="Medium"/>
    <n v="2931"/>
    <s v="Ciarán"/>
    <n v="10"/>
    <n v="15"/>
    <n v="43965"/>
    <n v="0.23"/>
    <s v="No"/>
    <n v="0"/>
    <n v="3077.55"/>
    <n v="40887.449999999997"/>
    <n v="29310"/>
    <n v="11577.449999999997"/>
    <d v="2023-11-25T00:00:00"/>
  </r>
  <r>
    <n v="87513"/>
    <x v="3"/>
    <x v="2"/>
    <x v="3"/>
    <s v="Medium"/>
    <n v="381"/>
    <s v="Francoise"/>
    <n v="250"/>
    <n v="350"/>
    <n v="133350"/>
    <n v="0.2"/>
    <s v="Yes"/>
    <n v="26670"/>
    <n v="10668"/>
    <n v="122682"/>
    <n v="99060"/>
    <n v="23622"/>
    <d v="2023-04-09T00:00:00"/>
  </r>
  <r>
    <n v="63881"/>
    <x v="2"/>
    <x v="3"/>
    <x v="3"/>
    <s v="Low"/>
    <n v="214"/>
    <s v="Bertha"/>
    <n v="250"/>
    <n v="300"/>
    <n v="64200"/>
    <n v="0.19"/>
    <s v="Yes"/>
    <n v="12198"/>
    <n v="1284"/>
    <n v="62916"/>
    <n v="53500"/>
    <n v="9416"/>
    <d v="2023-04-02T00:00:00"/>
  </r>
  <r>
    <n v="37283"/>
    <x v="4"/>
    <x v="5"/>
    <x v="2"/>
    <s v="High"/>
    <n v="410"/>
    <s v="Pedro"/>
    <n v="120"/>
    <n v="12"/>
    <n v="4920"/>
    <n v="0.21"/>
    <s v="Yes"/>
    <n v="1033.2"/>
    <n v="639.6"/>
    <n v="4280.3999999999996"/>
    <n v="1230"/>
    <n v="3050.3999999999996"/>
    <d v="2023-07-12T00:00:00"/>
  </r>
  <r>
    <n v="60601"/>
    <x v="1"/>
    <x v="1"/>
    <x v="3"/>
    <s v="Medium"/>
    <n v="877"/>
    <s v="Ciarán"/>
    <n v="250"/>
    <n v="125"/>
    <n v="109625"/>
    <n v="0.23"/>
    <s v="No"/>
    <n v="0"/>
    <n v="9866.25"/>
    <n v="99758.75"/>
    <n v="105240"/>
    <n v="-5481.25"/>
    <d v="2023-04-20T00:00:00"/>
  </r>
  <r>
    <n v="62513"/>
    <x v="1"/>
    <x v="4"/>
    <x v="0"/>
    <s v="Low"/>
    <n v="1774"/>
    <s v="Klaas "/>
    <n v="10"/>
    <n v="125"/>
    <n v="221750"/>
    <n v="0.24"/>
    <s v="No"/>
    <n v="0"/>
    <n v="6652.5"/>
    <n v="215097.5"/>
    <n v="212880"/>
    <n v="2217.5"/>
    <d v="2023-06-21T00:00:00"/>
  </r>
  <r>
    <n v="51607"/>
    <x v="3"/>
    <x v="0"/>
    <x v="1"/>
    <s v="Medium"/>
    <n v="727"/>
    <s v="Luigi"/>
    <n v="260"/>
    <n v="350"/>
    <n v="254450"/>
    <n v="0.22"/>
    <s v="No"/>
    <n v="0"/>
    <n v="15267"/>
    <n v="239183"/>
    <n v="189020"/>
    <n v="50163"/>
    <d v="2023-11-15T00:00:00"/>
  </r>
  <r>
    <n v="12001"/>
    <x v="3"/>
    <x v="3"/>
    <x v="3"/>
    <s v="Medium"/>
    <n v="360"/>
    <s v="Bertha"/>
    <n v="250"/>
    <n v="7"/>
    <n v="2520"/>
    <n v="0.19"/>
    <s v="No"/>
    <n v="0"/>
    <n v="226.8"/>
    <n v="2293.1999999999998"/>
    <n v="1800"/>
    <n v="493.19999999999982"/>
    <d v="2023-12-01T00:00:00"/>
  </r>
  <r>
    <n v="54440"/>
    <x v="3"/>
    <x v="3"/>
    <x v="3"/>
    <s v="High"/>
    <n v="1531"/>
    <s v="Bertha"/>
    <n v="250"/>
    <n v="20"/>
    <n v="30620"/>
    <n v="0.19"/>
    <s v="No"/>
    <n v="0"/>
    <n v="3674.4"/>
    <n v="26945.599999999999"/>
    <n v="15310"/>
    <n v="11635.599999999999"/>
    <d v="2023-07-21T00:00:00"/>
  </r>
  <r>
    <n v="28662"/>
    <x v="2"/>
    <x v="4"/>
    <x v="4"/>
    <s v="High"/>
    <n v="1496"/>
    <s v="Klaas "/>
    <n v="3"/>
    <n v="300"/>
    <n v="448800"/>
    <n v="0.24"/>
    <s v="No"/>
    <n v="0"/>
    <n v="62832"/>
    <n v="385968"/>
    <n v="374000"/>
    <n v="11968"/>
    <d v="2023-04-19T00:00:00"/>
  </r>
  <r>
    <n v="86292"/>
    <x v="1"/>
    <x v="2"/>
    <x v="3"/>
    <s v="Low"/>
    <n v="787"/>
    <s v="Francoise"/>
    <n v="250"/>
    <n v="125"/>
    <n v="98375"/>
    <n v="0.2"/>
    <s v="Yes"/>
    <n v="19675"/>
    <n v="983.75"/>
    <n v="97391.25"/>
    <n v="94440"/>
    <n v="2951.25"/>
    <d v="2023-06-01T00:00:00"/>
  </r>
  <r>
    <n v="53415"/>
    <x v="3"/>
    <x v="4"/>
    <x v="2"/>
    <s v="High"/>
    <n v="1808"/>
    <s v="Klaas "/>
    <n v="120"/>
    <n v="7"/>
    <n v="12656"/>
    <n v="0.24"/>
    <s v="No"/>
    <n v="0"/>
    <n v="1392.16"/>
    <n v="11263.84"/>
    <n v="9040"/>
    <n v="2223.84"/>
    <d v="2023-10-09T00:00:00"/>
  </r>
  <r>
    <n v="76766"/>
    <x v="1"/>
    <x v="3"/>
    <x v="1"/>
    <s v="Low"/>
    <n v="2276"/>
    <s v="Bertha"/>
    <n v="260"/>
    <n v="125"/>
    <n v="284500"/>
    <n v="0.19"/>
    <s v="Yes"/>
    <n v="54055"/>
    <n v="5690"/>
    <n v="278810"/>
    <n v="273120"/>
    <n v="5690"/>
    <d v="2023-06-17T00:00:00"/>
  </r>
  <r>
    <n v="78772"/>
    <x v="2"/>
    <x v="5"/>
    <x v="0"/>
    <s v="Medium"/>
    <n v="2460"/>
    <s v="Pedro"/>
    <n v="10"/>
    <n v="300"/>
    <n v="738000"/>
    <n v="0.21"/>
    <s v="Yes"/>
    <n v="154980"/>
    <n v="59040"/>
    <n v="678960"/>
    <n v="615000"/>
    <n v="63960"/>
    <d v="2023-01-17T00:00:00"/>
  </r>
  <r>
    <n v="60931"/>
    <x v="0"/>
    <x v="0"/>
    <x v="1"/>
    <s v="High"/>
    <n v="3199.5"/>
    <s v="Luigi"/>
    <n v="260"/>
    <n v="15"/>
    <n v="47992.5"/>
    <n v="0.22"/>
    <s v="Yes"/>
    <n v="10558.35"/>
    <n v="5279.1749999999993"/>
    <n v="42713.324999999997"/>
    <n v="31995"/>
    <n v="10718.324999999999"/>
    <d v="2023-05-16T00:00:00"/>
  </r>
  <r>
    <n v="71831"/>
    <x v="4"/>
    <x v="3"/>
    <x v="3"/>
    <s v="None"/>
    <n v="2838"/>
    <s v="Bertha"/>
    <n v="250"/>
    <n v="12"/>
    <n v="34056"/>
    <n v="0.19"/>
    <s v="Yes"/>
    <n v="6470.64"/>
    <n v="0"/>
    <n v="34056"/>
    <n v="8514"/>
    <n v="25542"/>
    <d v="2023-02-12T00:00:00"/>
  </r>
  <r>
    <n v="26097"/>
    <x v="0"/>
    <x v="3"/>
    <x v="2"/>
    <s v="Medium"/>
    <n v="1530"/>
    <s v="Bertha"/>
    <n v="120"/>
    <n v="15"/>
    <n v="22950"/>
    <n v="0.19"/>
    <s v="No"/>
    <n v="0"/>
    <n v="1377"/>
    <n v="21573"/>
    <n v="15300"/>
    <n v="6273"/>
    <d v="2023-12-17T00:00:00"/>
  </r>
  <r>
    <n v="18114"/>
    <x v="4"/>
    <x v="1"/>
    <x v="5"/>
    <s v="Medium"/>
    <n v="2342"/>
    <s v="Ciarán"/>
    <n v="5"/>
    <n v="12"/>
    <n v="28104"/>
    <n v="0.23"/>
    <s v="No"/>
    <n v="0"/>
    <n v="1967.28"/>
    <n v="26136.720000000001"/>
    <n v="7026"/>
    <n v="19110.72"/>
    <d v="2023-08-20T00:00:00"/>
  </r>
  <r>
    <n v="19630"/>
    <x v="2"/>
    <x v="1"/>
    <x v="5"/>
    <s v="Medium"/>
    <n v="1100"/>
    <s v="Ciarán"/>
    <n v="5"/>
    <n v="300"/>
    <n v="330000"/>
    <n v="0.23"/>
    <s v="Yes"/>
    <n v="75900"/>
    <n v="16500"/>
    <n v="313500"/>
    <n v="275000"/>
    <n v="38500"/>
    <d v="2023-09-22T00:00:00"/>
  </r>
  <r>
    <n v="99081"/>
    <x v="3"/>
    <x v="4"/>
    <x v="5"/>
    <s v="High"/>
    <n v="2227.5"/>
    <s v="Klaas "/>
    <n v="5"/>
    <n v="350"/>
    <n v="779625"/>
    <n v="0.24"/>
    <s v="Yes"/>
    <n v="187110"/>
    <n v="109147.5"/>
    <n v="670477.5"/>
    <n v="579150"/>
    <n v="91327.5"/>
    <d v="2023-11-08T00:00:00"/>
  </r>
  <r>
    <n v="89732"/>
    <x v="2"/>
    <x v="1"/>
    <x v="1"/>
    <s v="Medium"/>
    <n v="1372"/>
    <s v="Ciarán"/>
    <n v="260"/>
    <n v="300"/>
    <n v="411600"/>
    <n v="0.23"/>
    <s v="No"/>
    <n v="0"/>
    <n v="28812"/>
    <n v="382788"/>
    <n v="343000"/>
    <n v="39788"/>
    <d v="2023-03-26T00:00:00"/>
  </r>
  <r>
    <n v="12028"/>
    <x v="4"/>
    <x v="3"/>
    <x v="2"/>
    <s v="None"/>
    <n v="2161"/>
    <s v="Bertha"/>
    <n v="120"/>
    <n v="12"/>
    <n v="25932"/>
    <n v="0.19"/>
    <s v="No"/>
    <n v="0"/>
    <n v="0"/>
    <n v="25932"/>
    <n v="6483"/>
    <n v="19449"/>
    <d v="2023-05-09T00:00:00"/>
  </r>
  <r>
    <n v="47627"/>
    <x v="3"/>
    <x v="1"/>
    <x v="2"/>
    <s v="Medium"/>
    <n v="1579"/>
    <s v="Ciarán"/>
    <n v="120"/>
    <n v="20"/>
    <n v="31580"/>
    <n v="0.23"/>
    <s v="No"/>
    <n v="0"/>
    <n v="1579"/>
    <n v="30001"/>
    <n v="15790"/>
    <n v="14211"/>
    <d v="2023-03-02T00:00:00"/>
  </r>
  <r>
    <n v="16538"/>
    <x v="3"/>
    <x v="3"/>
    <x v="2"/>
    <s v="Medium"/>
    <n v="1001"/>
    <s v="Bertha"/>
    <n v="120"/>
    <n v="20"/>
    <n v="20020"/>
    <n v="0.19"/>
    <s v="Yes"/>
    <n v="3803.8"/>
    <n v="1201.2"/>
    <n v="18818.8"/>
    <n v="10010"/>
    <n v="8808.7999999999993"/>
    <d v="2023-04-03T00:00:00"/>
  </r>
  <r>
    <n v="63021"/>
    <x v="4"/>
    <x v="2"/>
    <x v="1"/>
    <s v="High"/>
    <n v="2475"/>
    <s v="Francoise"/>
    <n v="260"/>
    <n v="12"/>
    <n v="29700"/>
    <n v="0.2"/>
    <s v="Yes"/>
    <n v="5940"/>
    <n v="4158"/>
    <n v="25542"/>
    <n v="7425"/>
    <n v="18117"/>
    <d v="2023-04-09T00:00:00"/>
  </r>
  <r>
    <n v="45002"/>
    <x v="3"/>
    <x v="1"/>
    <x v="0"/>
    <s v="Medium"/>
    <n v="360"/>
    <s v="Ciarán"/>
    <n v="10"/>
    <n v="7"/>
    <n v="2520"/>
    <n v="0.23"/>
    <s v="Yes"/>
    <n v="579.6"/>
    <n v="226.8"/>
    <n v="2293.1999999999998"/>
    <n v="1800"/>
    <n v="493.19999999999982"/>
    <d v="2023-07-05T00:00:00"/>
  </r>
  <r>
    <n v="58190"/>
    <x v="2"/>
    <x v="4"/>
    <x v="0"/>
    <s v="Medium"/>
    <n v="1702"/>
    <s v="Klaas "/>
    <n v="10"/>
    <n v="300"/>
    <n v="510600"/>
    <n v="0.24"/>
    <s v="Yes"/>
    <n v="122544"/>
    <n v="35742"/>
    <n v="474858"/>
    <n v="425500"/>
    <n v="49358"/>
    <d v="2023-05-05T00:00:00"/>
  </r>
  <r>
    <n v="89186"/>
    <x v="3"/>
    <x v="3"/>
    <x v="5"/>
    <s v="High"/>
    <n v="766"/>
    <s v="Bertha"/>
    <n v="5"/>
    <n v="350"/>
    <n v="268100"/>
    <n v="0.19"/>
    <s v="No"/>
    <n v="0"/>
    <n v="29491"/>
    <n v="238609"/>
    <n v="199160"/>
    <n v="39449"/>
    <d v="2023-03-16T00:00:00"/>
  </r>
  <r>
    <n v="63822"/>
    <x v="0"/>
    <x v="5"/>
    <x v="0"/>
    <s v="High"/>
    <n v="1984"/>
    <s v="Pedro"/>
    <n v="10"/>
    <n v="15"/>
    <n v="29760"/>
    <n v="0.21"/>
    <s v="Yes"/>
    <n v="6249.5999999999995"/>
    <n v="3273.6"/>
    <n v="26486.400000000001"/>
    <n v="19840"/>
    <n v="6646.4000000000015"/>
    <d v="2023-11-28T00:00:00"/>
  </r>
  <r>
    <n v="52964"/>
    <x v="3"/>
    <x v="2"/>
    <x v="3"/>
    <s v="Medium"/>
    <n v="2682"/>
    <s v="Francoise"/>
    <n v="250"/>
    <n v="20"/>
    <n v="53640"/>
    <n v="0.2"/>
    <s v="No"/>
    <n v="0"/>
    <n v="4827.6000000000004"/>
    <n v="48812.4"/>
    <n v="26820"/>
    <n v="21992.400000000001"/>
    <d v="2023-06-27T00:00:00"/>
  </r>
  <r>
    <n v="89606"/>
    <x v="1"/>
    <x v="3"/>
    <x v="2"/>
    <s v="Medium"/>
    <n v="2087"/>
    <s v="Bertha"/>
    <n v="120"/>
    <n v="125"/>
    <n v="260875"/>
    <n v="0.19"/>
    <s v="No"/>
    <n v="0"/>
    <n v="18261.25"/>
    <n v="242613.75"/>
    <n v="250440"/>
    <n v="-7826.25"/>
    <d v="2023-04-14T00:00:00"/>
  </r>
  <r>
    <n v="96724"/>
    <x v="3"/>
    <x v="5"/>
    <x v="3"/>
    <s v="Medium"/>
    <n v="521"/>
    <s v="Pedro"/>
    <n v="250"/>
    <n v="7"/>
    <n v="3647"/>
    <n v="0.21"/>
    <s v="Yes"/>
    <n v="765.87"/>
    <n v="328.23"/>
    <n v="3318.77"/>
    <n v="2605"/>
    <n v="713.77"/>
    <d v="2023-11-19T00:00:00"/>
  </r>
  <r>
    <n v="52906"/>
    <x v="4"/>
    <x v="5"/>
    <x v="2"/>
    <s v="Low"/>
    <n v="1084"/>
    <s v="Pedro"/>
    <n v="120"/>
    <n v="12"/>
    <n v="13008"/>
    <n v="0.21"/>
    <s v="Yes"/>
    <n v="2731.68"/>
    <n v="260.16000000000003"/>
    <n v="12747.84"/>
    <n v="3252"/>
    <n v="9495.84"/>
    <d v="2023-07-27T00:00:00"/>
  </r>
  <r>
    <n v="38625"/>
    <x v="2"/>
    <x v="0"/>
    <x v="3"/>
    <s v="Medium"/>
    <n v="808"/>
    <s v="Luigi"/>
    <n v="250"/>
    <n v="300"/>
    <n v="242400"/>
    <n v="0.22"/>
    <s v="Yes"/>
    <n v="53328"/>
    <n v="19392"/>
    <n v="223008"/>
    <n v="202000"/>
    <n v="21008"/>
    <d v="2023-11-27T00:00:00"/>
  </r>
  <r>
    <n v="74082"/>
    <x v="3"/>
    <x v="2"/>
    <x v="0"/>
    <s v="High"/>
    <n v="1594"/>
    <s v="Francoise"/>
    <n v="10"/>
    <n v="350"/>
    <n v="557900"/>
    <n v="0.2"/>
    <s v="No"/>
    <n v="0"/>
    <n v="66948"/>
    <n v="490952"/>
    <n v="414440"/>
    <n v="76512"/>
    <d v="2023-03-04T00:00:00"/>
  </r>
  <r>
    <n v="66218"/>
    <x v="4"/>
    <x v="0"/>
    <x v="4"/>
    <s v="High"/>
    <n v="386"/>
    <s v="Luigi"/>
    <n v="3"/>
    <n v="12"/>
    <n v="4632"/>
    <n v="0.22"/>
    <s v="Yes"/>
    <n v="1019.04"/>
    <n v="463.2"/>
    <n v="4168.8"/>
    <n v="1158"/>
    <n v="3010.8"/>
    <d v="2023-02-12T00:00:00"/>
  </r>
  <r>
    <n v="45131"/>
    <x v="3"/>
    <x v="1"/>
    <x v="4"/>
    <s v="Medium"/>
    <n v="1362"/>
    <s v="Ciarán"/>
    <n v="3"/>
    <n v="350"/>
    <n v="476700"/>
    <n v="0.23"/>
    <s v="No"/>
    <n v="0"/>
    <n v="38136"/>
    <n v="438564"/>
    <n v="354120"/>
    <n v="84444"/>
    <d v="2023-01-26T00:00:00"/>
  </r>
  <r>
    <n v="58383"/>
    <x v="3"/>
    <x v="5"/>
    <x v="3"/>
    <s v="Low"/>
    <n v="1397"/>
    <s v="Pedro"/>
    <n v="250"/>
    <n v="350"/>
    <n v="488950"/>
    <n v="0.21"/>
    <s v="No"/>
    <n v="0"/>
    <n v="4889.5"/>
    <n v="484060.5"/>
    <n v="363220"/>
    <n v="120840.5"/>
    <d v="2023-05-27T00:00:00"/>
  </r>
  <r>
    <n v="96764"/>
    <x v="3"/>
    <x v="5"/>
    <x v="1"/>
    <s v="High"/>
    <n v="2629"/>
    <s v="Pedro"/>
    <n v="260"/>
    <n v="20"/>
    <n v="52580"/>
    <n v="0.21"/>
    <s v="Yes"/>
    <n v="11041.8"/>
    <n v="5783.8"/>
    <n v="46796.2"/>
    <n v="26290"/>
    <n v="20506.199999999997"/>
    <d v="2023-10-06T00:00:00"/>
  </r>
  <r>
    <n v="58413"/>
    <x v="1"/>
    <x v="4"/>
    <x v="3"/>
    <s v="High"/>
    <n v="2529"/>
    <s v="Klaas "/>
    <n v="250"/>
    <n v="125"/>
    <n v="316125"/>
    <n v="0.24"/>
    <s v="Yes"/>
    <n v="75870"/>
    <n v="31612.5"/>
    <n v="284512.5"/>
    <n v="303480"/>
    <n v="-18967.5"/>
    <d v="2023-11-03T00:00:00"/>
  </r>
  <r>
    <n v="62363"/>
    <x v="3"/>
    <x v="3"/>
    <x v="3"/>
    <s v="Medium"/>
    <n v="422"/>
    <s v="Bertha"/>
    <n v="250"/>
    <n v="350"/>
    <n v="147700"/>
    <n v="0.19"/>
    <s v="Yes"/>
    <n v="28063"/>
    <n v="11816"/>
    <n v="135884"/>
    <n v="109720"/>
    <n v="26164"/>
    <d v="2023-06-06T00:00:00"/>
  </r>
  <r>
    <n v="64130"/>
    <x v="0"/>
    <x v="2"/>
    <x v="0"/>
    <s v="None"/>
    <n v="549"/>
    <s v="Francoise"/>
    <n v="10"/>
    <n v="15"/>
    <n v="8235"/>
    <n v="0.2"/>
    <s v="Yes"/>
    <n v="1647"/>
    <n v="0"/>
    <n v="8235"/>
    <n v="5490"/>
    <n v="2745"/>
    <d v="2023-08-01T00:00:00"/>
  </r>
  <r>
    <n v="31073"/>
    <x v="1"/>
    <x v="1"/>
    <x v="3"/>
    <s v="Low"/>
    <n v="662"/>
    <s v="Ciarán"/>
    <n v="250"/>
    <n v="125"/>
    <n v="82750"/>
    <n v="0.23"/>
    <s v="No"/>
    <n v="0"/>
    <n v="1655"/>
    <n v="81095"/>
    <n v="79440"/>
    <n v="1655"/>
    <d v="2023-01-15T00:00:00"/>
  </r>
  <r>
    <n v="75174"/>
    <x v="3"/>
    <x v="3"/>
    <x v="0"/>
    <s v="None"/>
    <n v="1513"/>
    <s v="Bertha"/>
    <n v="10"/>
    <n v="350"/>
    <n v="529550"/>
    <n v="0.19"/>
    <s v="Yes"/>
    <n v="100614.5"/>
    <n v="0"/>
    <n v="529550"/>
    <n v="393380"/>
    <n v="136170"/>
    <d v="2023-05-07T00:00:00"/>
  </r>
  <r>
    <n v="34107"/>
    <x v="4"/>
    <x v="1"/>
    <x v="5"/>
    <s v="Medium"/>
    <n v="2321"/>
    <s v="Ciarán"/>
    <n v="5"/>
    <n v="12"/>
    <n v="27852"/>
    <n v="0.23"/>
    <s v="Yes"/>
    <n v="6405.96"/>
    <n v="2506.6799999999998"/>
    <n v="25345.32"/>
    <n v="6963"/>
    <n v="18382.32"/>
    <d v="2023-02-14T00:00:00"/>
  </r>
  <r>
    <n v="12366"/>
    <x v="3"/>
    <x v="3"/>
    <x v="0"/>
    <s v="High"/>
    <n v="1531"/>
    <s v="Bertha"/>
    <n v="10"/>
    <n v="20"/>
    <n v="30620"/>
    <n v="0.19"/>
    <s v="Yes"/>
    <n v="5817.8"/>
    <n v="3674.4"/>
    <n v="26945.599999999999"/>
    <n v="15310"/>
    <n v="11635.599999999999"/>
    <d v="2023-04-04T00:00:00"/>
  </r>
  <r>
    <n v="41942"/>
    <x v="4"/>
    <x v="2"/>
    <x v="2"/>
    <s v="Low"/>
    <n v="1055"/>
    <s v="Francoise"/>
    <n v="120"/>
    <n v="12"/>
    <n v="12660"/>
    <n v="0.2"/>
    <s v="No"/>
    <n v="0"/>
    <n v="253.2"/>
    <n v="12406.8"/>
    <n v="3165"/>
    <n v="9241.7999999999993"/>
    <d v="2023-03-05T00:00:00"/>
  </r>
  <r>
    <n v="26096"/>
    <x v="3"/>
    <x v="2"/>
    <x v="2"/>
    <s v="Medium"/>
    <n v="1496"/>
    <s v="Francoise"/>
    <n v="120"/>
    <n v="350"/>
    <n v="523600"/>
    <n v="0.2"/>
    <s v="Yes"/>
    <n v="104720"/>
    <n v="31416"/>
    <n v="492184"/>
    <n v="388960"/>
    <n v="103224"/>
    <d v="2023-01-24T00:00:00"/>
  </r>
  <r>
    <n v="58579"/>
    <x v="3"/>
    <x v="1"/>
    <x v="0"/>
    <s v="Medium"/>
    <n v="2327"/>
    <s v="Ciarán"/>
    <n v="10"/>
    <n v="7"/>
    <n v="16289"/>
    <n v="0.23"/>
    <s v="No"/>
    <n v="0"/>
    <n v="814.45"/>
    <n v="15474.55"/>
    <n v="11635"/>
    <n v="3839.5499999999993"/>
    <d v="2023-01-01T00:00:00"/>
  </r>
  <r>
    <n v="98999"/>
    <x v="3"/>
    <x v="3"/>
    <x v="1"/>
    <s v="Medium"/>
    <n v="1350"/>
    <s v="Bertha"/>
    <n v="260"/>
    <n v="350"/>
    <n v="472500"/>
    <n v="0.19"/>
    <s v="No"/>
    <n v="0"/>
    <n v="23625"/>
    <n v="448875"/>
    <n v="351000"/>
    <n v="97875"/>
    <d v="2023-06-03T00:00:00"/>
  </r>
  <r>
    <n v="47162"/>
    <x v="0"/>
    <x v="2"/>
    <x v="1"/>
    <s v="Low"/>
    <n v="321"/>
    <s v="Francoise"/>
    <n v="260"/>
    <n v="15"/>
    <n v="4815"/>
    <n v="0.2"/>
    <s v="Yes"/>
    <n v="963"/>
    <n v="48.15"/>
    <n v="4766.8500000000004"/>
    <n v="3210"/>
    <n v="1556.8500000000004"/>
    <d v="2023-03-27T00:00:00"/>
  </r>
  <r>
    <n v="40882"/>
    <x v="2"/>
    <x v="0"/>
    <x v="0"/>
    <s v="Low"/>
    <n v="2918"/>
    <s v="Luigi"/>
    <n v="10"/>
    <n v="300"/>
    <n v="875400"/>
    <n v="0.22"/>
    <s v="Yes"/>
    <n v="192588"/>
    <n v="35016"/>
    <n v="840384"/>
    <n v="729500"/>
    <n v="110884"/>
    <d v="2023-04-02T00:00:00"/>
  </r>
  <r>
    <n v="76135"/>
    <x v="4"/>
    <x v="2"/>
    <x v="0"/>
    <s v="High"/>
    <n v="1393"/>
    <s v="Francoise"/>
    <n v="10"/>
    <n v="12"/>
    <n v="16716"/>
    <n v="0.2"/>
    <s v="Yes"/>
    <n v="3343.2000000000003"/>
    <n v="2340.2399999999998"/>
    <n v="14375.76"/>
    <n v="4179"/>
    <n v="10196.76"/>
    <d v="2023-03-26T00:00:00"/>
  </r>
  <r>
    <n v="47986"/>
    <x v="0"/>
    <x v="1"/>
    <x v="5"/>
    <s v="High"/>
    <n v="2072"/>
    <s v="Ciarán"/>
    <n v="5"/>
    <n v="15"/>
    <n v="31080"/>
    <n v="0.23"/>
    <s v="No"/>
    <n v="0"/>
    <n v="3108"/>
    <n v="27972"/>
    <n v="20720"/>
    <n v="7252"/>
    <d v="2023-05-04T00:00:00"/>
  </r>
  <r>
    <n v="25622"/>
    <x v="3"/>
    <x v="5"/>
    <x v="0"/>
    <s v="High"/>
    <n v="2151"/>
    <s v="Pedro"/>
    <n v="10"/>
    <n v="350"/>
    <n v="752850"/>
    <n v="0.21"/>
    <s v="Yes"/>
    <n v="158098.5"/>
    <n v="112927.5"/>
    <n v="639922.5"/>
    <n v="559260"/>
    <n v="80662.5"/>
    <d v="2023-12-23T00:00:00"/>
  </r>
  <r>
    <n v="61526"/>
    <x v="3"/>
    <x v="2"/>
    <x v="3"/>
    <s v="None"/>
    <n v="1527"/>
    <s v="Francoise"/>
    <n v="250"/>
    <n v="350"/>
    <n v="534450"/>
    <n v="0.2"/>
    <s v="Yes"/>
    <n v="106890"/>
    <n v="0"/>
    <n v="534450"/>
    <n v="397020"/>
    <n v="137430"/>
    <d v="2023-12-19T00:00:00"/>
  </r>
  <r>
    <n v="68930"/>
    <x v="3"/>
    <x v="5"/>
    <x v="0"/>
    <s v="High"/>
    <n v="2535"/>
    <s v="Pedro"/>
    <n v="10"/>
    <n v="7"/>
    <n v="17745"/>
    <n v="0.21"/>
    <s v="No"/>
    <n v="0"/>
    <n v="2661.75"/>
    <n v="15083.25"/>
    <n v="12675"/>
    <n v="2408.25"/>
    <d v="2023-04-23T00:00:00"/>
  </r>
  <r>
    <n v="31236"/>
    <x v="1"/>
    <x v="3"/>
    <x v="5"/>
    <s v="Low"/>
    <n v="1706"/>
    <s v="Bertha"/>
    <n v="5"/>
    <n v="125"/>
    <n v="213250"/>
    <n v="0.19"/>
    <s v="No"/>
    <n v="0"/>
    <n v="6397.5"/>
    <n v="206852.5"/>
    <n v="204720"/>
    <n v="2132.5"/>
    <d v="2023-02-08T00:00:00"/>
  </r>
  <r>
    <n v="97245"/>
    <x v="3"/>
    <x v="4"/>
    <x v="2"/>
    <s v="Low"/>
    <n v="2092"/>
    <s v="Klaas "/>
    <n v="120"/>
    <n v="7"/>
    <n v="14644"/>
    <n v="0.24"/>
    <s v="Yes"/>
    <n v="3514.56"/>
    <n v="146.44"/>
    <n v="14497.56"/>
    <n v="10460"/>
    <n v="4037.5599999999995"/>
    <d v="2023-12-20T00:00:00"/>
  </r>
  <r>
    <n v="23721"/>
    <x v="3"/>
    <x v="5"/>
    <x v="3"/>
    <s v="Medium"/>
    <n v="1498"/>
    <s v="Pedro"/>
    <n v="250"/>
    <n v="7"/>
    <n v="10486"/>
    <n v="0.21"/>
    <s v="Yes"/>
    <n v="2202.06"/>
    <n v="629.16"/>
    <n v="9856.84"/>
    <n v="7490"/>
    <n v="2366.84"/>
    <d v="2023-05-11T00:00:00"/>
  </r>
  <r>
    <n v="44373"/>
    <x v="2"/>
    <x v="3"/>
    <x v="5"/>
    <s v="Low"/>
    <n v="2021"/>
    <s v="Bertha"/>
    <n v="5"/>
    <n v="300"/>
    <n v="606300"/>
    <n v="0.19"/>
    <s v="Yes"/>
    <n v="115197"/>
    <n v="24252"/>
    <n v="582048"/>
    <n v="505250"/>
    <n v="76798"/>
    <d v="2023-06-16T00:00:00"/>
  </r>
  <r>
    <n v="39060"/>
    <x v="3"/>
    <x v="0"/>
    <x v="2"/>
    <s v="High"/>
    <n v="986"/>
    <s v="Luigi"/>
    <n v="120"/>
    <n v="350"/>
    <n v="345100"/>
    <n v="0.22"/>
    <s v="Yes"/>
    <n v="75922"/>
    <n v="41412"/>
    <n v="303688"/>
    <n v="256360"/>
    <n v="47328"/>
    <d v="2023-06-27T00:00:00"/>
  </r>
  <r>
    <n v="26659"/>
    <x v="1"/>
    <x v="1"/>
    <x v="3"/>
    <s v="Low"/>
    <n v="727"/>
    <s v="Ciarán"/>
    <n v="250"/>
    <n v="125"/>
    <n v="90875"/>
    <n v="0.23"/>
    <s v="Yes"/>
    <n v="20901.25"/>
    <n v="908.75"/>
    <n v="89966.25"/>
    <n v="87240"/>
    <n v="2726.25"/>
    <d v="2023-09-05T00:00:00"/>
  </r>
  <r>
    <n v="57406"/>
    <x v="2"/>
    <x v="2"/>
    <x v="3"/>
    <s v="None"/>
    <n v="2151"/>
    <s v="Francoise"/>
    <n v="250"/>
    <n v="300"/>
    <n v="645300"/>
    <n v="0.2"/>
    <s v="Yes"/>
    <n v="129060"/>
    <n v="0"/>
    <n v="645300"/>
    <n v="537750"/>
    <n v="107550"/>
    <d v="2023-04-12T00:00:00"/>
  </r>
  <r>
    <n v="75216"/>
    <x v="1"/>
    <x v="4"/>
    <x v="2"/>
    <s v="Medium"/>
    <n v="952"/>
    <s v="Klaas "/>
    <n v="120"/>
    <n v="125"/>
    <n v="119000"/>
    <n v="0.24"/>
    <s v="No"/>
    <n v="0"/>
    <n v="7140"/>
    <n v="111860"/>
    <n v="114240"/>
    <n v="-2380"/>
    <d v="2023-01-01T00:00:00"/>
  </r>
  <r>
    <n v="51914"/>
    <x v="1"/>
    <x v="4"/>
    <x v="1"/>
    <s v="Medium"/>
    <n v="1645"/>
    <s v="Klaas "/>
    <n v="260"/>
    <n v="125"/>
    <n v="205625"/>
    <n v="0.24"/>
    <s v="Yes"/>
    <n v="49350"/>
    <n v="14393.75"/>
    <n v="191231.25"/>
    <n v="197400"/>
    <n v="-6168.75"/>
    <d v="2023-10-28T00:00:00"/>
  </r>
  <r>
    <n v="84323"/>
    <x v="3"/>
    <x v="2"/>
    <x v="4"/>
    <s v="Medium"/>
    <n v="1563"/>
    <s v="Francoise"/>
    <n v="3"/>
    <n v="20"/>
    <n v="31260"/>
    <n v="0.2"/>
    <s v="No"/>
    <n v="0"/>
    <n v="1563"/>
    <n v="29697"/>
    <n v="15630"/>
    <n v="14067"/>
    <d v="2023-11-17T00:00:00"/>
  </r>
  <r>
    <n v="98911"/>
    <x v="3"/>
    <x v="1"/>
    <x v="5"/>
    <s v="Medium"/>
    <n v="1460"/>
    <s v="Ciarán"/>
    <n v="5"/>
    <n v="350"/>
    <n v="511000"/>
    <n v="0.23"/>
    <s v="Yes"/>
    <n v="117530"/>
    <n v="30660"/>
    <n v="480340"/>
    <n v="379600"/>
    <n v="100740"/>
    <d v="2023-03-13T00:00:00"/>
  </r>
  <r>
    <n v="70920"/>
    <x v="1"/>
    <x v="4"/>
    <x v="2"/>
    <s v="Low"/>
    <n v="2009"/>
    <s v="Klaas "/>
    <n v="120"/>
    <n v="125"/>
    <n v="251125"/>
    <n v="0.24"/>
    <s v="Yes"/>
    <n v="60270"/>
    <n v="7533.75"/>
    <n v="243591.25"/>
    <n v="241080"/>
    <n v="2511.25"/>
    <d v="2023-05-24T00:00:00"/>
  </r>
  <r>
    <n v="20587"/>
    <x v="3"/>
    <x v="1"/>
    <x v="2"/>
    <s v="High"/>
    <n v="2665"/>
    <s v="Ciarán"/>
    <n v="120"/>
    <n v="7"/>
    <n v="18655"/>
    <n v="0.23"/>
    <s v="Yes"/>
    <n v="4290.6500000000005"/>
    <n v="1865.5"/>
    <n v="16789.5"/>
    <n v="13325"/>
    <n v="3464.5"/>
    <d v="2023-01-17T00:00:00"/>
  </r>
  <r>
    <n v="97483"/>
    <x v="3"/>
    <x v="4"/>
    <x v="0"/>
    <s v="Low"/>
    <n v="4251"/>
    <s v="Klaas "/>
    <n v="10"/>
    <n v="7"/>
    <n v="29757"/>
    <n v="0.24"/>
    <s v="Yes"/>
    <n v="7141.6799999999994"/>
    <n v="1190.28"/>
    <n v="28566.720000000001"/>
    <n v="21255"/>
    <n v="7311.7199999999993"/>
    <d v="2023-10-27T00:00:00"/>
  </r>
  <r>
    <n v="36340"/>
    <x v="2"/>
    <x v="4"/>
    <x v="1"/>
    <s v="High"/>
    <n v="888"/>
    <s v="Klaas "/>
    <n v="260"/>
    <n v="300"/>
    <n v="266400"/>
    <n v="0.24"/>
    <s v="Yes"/>
    <n v="63936"/>
    <n v="37296"/>
    <n v="229104"/>
    <n v="222000"/>
    <n v="7104"/>
    <d v="2023-03-28T00:00:00"/>
  </r>
  <r>
    <n v="21634"/>
    <x v="0"/>
    <x v="0"/>
    <x v="5"/>
    <s v="Low"/>
    <n v="2031"/>
    <s v="Luigi"/>
    <n v="5"/>
    <n v="15"/>
    <n v="30465"/>
    <n v="0.22"/>
    <s v="Yes"/>
    <n v="6702.3"/>
    <n v="1218.5999999999999"/>
    <n v="29246.400000000001"/>
    <n v="20310"/>
    <n v="8936.4000000000015"/>
    <d v="2023-02-21T00:00:00"/>
  </r>
  <r>
    <n v="44863"/>
    <x v="2"/>
    <x v="4"/>
    <x v="0"/>
    <s v="Medium"/>
    <n v="1404"/>
    <s v="Klaas "/>
    <n v="10"/>
    <n v="300"/>
    <n v="421200"/>
    <n v="0.24"/>
    <s v="No"/>
    <n v="0"/>
    <n v="29484"/>
    <n v="391716"/>
    <n v="351000"/>
    <n v="40716"/>
    <d v="2023-07-15T00:00:00"/>
  </r>
  <r>
    <n v="60622"/>
    <x v="3"/>
    <x v="1"/>
    <x v="1"/>
    <s v="Medium"/>
    <n v="1366"/>
    <s v="Ciarán"/>
    <n v="260"/>
    <n v="20"/>
    <n v="27320"/>
    <n v="0.23"/>
    <s v="No"/>
    <n v="0"/>
    <n v="2185.6"/>
    <n v="25134.400000000001"/>
    <n v="13660"/>
    <n v="11474.400000000001"/>
    <d v="2023-01-25T00:00:00"/>
  </r>
  <r>
    <n v="39556"/>
    <x v="1"/>
    <x v="1"/>
    <x v="0"/>
    <s v="High"/>
    <n v="1583"/>
    <s v="Ciarán"/>
    <n v="10"/>
    <n v="125"/>
    <n v="197875"/>
    <n v="0.23"/>
    <s v="No"/>
    <n v="0"/>
    <n v="25723.75"/>
    <n v="172151.25"/>
    <n v="189960"/>
    <n v="-17808.75"/>
    <d v="2023-02-02T00:00:00"/>
  </r>
  <r>
    <n v="88352"/>
    <x v="3"/>
    <x v="2"/>
    <x v="0"/>
    <s v="High"/>
    <n v="1922"/>
    <s v="Francoise"/>
    <n v="10"/>
    <n v="350"/>
    <n v="672700"/>
    <n v="0.2"/>
    <s v="No"/>
    <n v="0"/>
    <n v="94178"/>
    <n v="578522"/>
    <n v="499720"/>
    <n v="78802"/>
    <d v="2023-10-10T00:00:00"/>
  </r>
  <r>
    <n v="32859"/>
    <x v="3"/>
    <x v="3"/>
    <x v="3"/>
    <s v="Low"/>
    <n v="2877"/>
    <s v="Bertha"/>
    <n v="250"/>
    <n v="350"/>
    <n v="1006950"/>
    <n v="0.19"/>
    <s v="Yes"/>
    <n v="191320.5"/>
    <n v="20139"/>
    <n v="986811"/>
    <n v="748020"/>
    <n v="238791"/>
    <d v="2023-03-11T00:00:00"/>
  </r>
  <r>
    <n v="62741"/>
    <x v="1"/>
    <x v="3"/>
    <x v="1"/>
    <s v="None"/>
    <n v="4219.5"/>
    <s v="Bertha"/>
    <n v="260"/>
    <n v="125"/>
    <n v="527437.5"/>
    <n v="0.19"/>
    <s v="Yes"/>
    <n v="100213.125"/>
    <n v="0"/>
    <n v="527437.5"/>
    <n v="506340"/>
    <n v="21097.5"/>
    <d v="2023-01-02T00:00:00"/>
  </r>
  <r>
    <n v="28659"/>
    <x v="0"/>
    <x v="4"/>
    <x v="4"/>
    <s v="High"/>
    <n v="2689"/>
    <s v="Klaas "/>
    <n v="3"/>
    <n v="15"/>
    <n v="40335"/>
    <n v="0.24"/>
    <s v="No"/>
    <n v="0"/>
    <n v="4840.2"/>
    <n v="35494.800000000003"/>
    <n v="26890"/>
    <n v="8604.8000000000029"/>
    <d v="2023-03-20T00:00:00"/>
  </r>
  <r>
    <n v="51630"/>
    <x v="0"/>
    <x v="0"/>
    <x v="0"/>
    <s v="Medium"/>
    <n v="3675"/>
    <s v="Luigi"/>
    <n v="10"/>
    <n v="15"/>
    <n v="55125"/>
    <n v="0.22"/>
    <s v="Yes"/>
    <n v="12127.5"/>
    <n v="4961.25"/>
    <n v="50163.75"/>
    <n v="36750"/>
    <n v="13413.75"/>
    <d v="2023-10-11T00:00:00"/>
  </r>
  <r>
    <n v="63544"/>
    <x v="1"/>
    <x v="0"/>
    <x v="4"/>
    <s v="Low"/>
    <n v="330"/>
    <s v="Luigi"/>
    <n v="3"/>
    <n v="125"/>
    <n v="41250"/>
    <n v="0.22"/>
    <s v="No"/>
    <n v="0"/>
    <n v="412.5"/>
    <n v="40837.5"/>
    <n v="39600"/>
    <n v="1237.5"/>
    <d v="2023-05-11T00:00:00"/>
  </r>
  <r>
    <n v="18473"/>
    <x v="3"/>
    <x v="4"/>
    <x v="5"/>
    <s v="High"/>
    <n v="388"/>
    <s v="Klaas "/>
    <n v="5"/>
    <n v="7"/>
    <n v="2716"/>
    <n v="0.24"/>
    <s v="No"/>
    <n v="0"/>
    <n v="380.24"/>
    <n v="2335.7600000000002"/>
    <n v="1940"/>
    <n v="395.76000000000022"/>
    <d v="2023-10-03T00:00:00"/>
  </r>
  <r>
    <n v="62932"/>
    <x v="3"/>
    <x v="1"/>
    <x v="3"/>
    <s v="Medium"/>
    <n v="1265"/>
    <s v="Ciarán"/>
    <n v="250"/>
    <n v="20"/>
    <n v="25300"/>
    <n v="0.23"/>
    <s v="No"/>
    <n v="0"/>
    <n v="1265"/>
    <n v="24035"/>
    <n v="12650"/>
    <n v="11385"/>
    <d v="2023-08-08T00:00:00"/>
  </r>
  <r>
    <n v="75656"/>
    <x v="4"/>
    <x v="3"/>
    <x v="3"/>
    <s v="Medium"/>
    <n v="880"/>
    <s v="Bertha"/>
    <n v="250"/>
    <n v="12"/>
    <n v="10560"/>
    <n v="0.19"/>
    <s v="Yes"/>
    <n v="2006.4"/>
    <n v="950.4"/>
    <n v="9609.6"/>
    <n v="2640"/>
    <n v="6969.6"/>
    <d v="2023-02-26T00:00:00"/>
  </r>
  <r>
    <n v="72877"/>
    <x v="1"/>
    <x v="1"/>
    <x v="0"/>
    <s v="Low"/>
    <n v="2145"/>
    <s v="Ciarán"/>
    <n v="10"/>
    <n v="125"/>
    <n v="268125"/>
    <n v="0.23"/>
    <s v="Yes"/>
    <n v="61668.75"/>
    <n v="5362.5"/>
    <n v="262762.5"/>
    <n v="257400"/>
    <n v="5362.5"/>
    <d v="2023-04-20T00:00:00"/>
  </r>
  <r>
    <n v="11851"/>
    <x v="1"/>
    <x v="1"/>
    <x v="3"/>
    <s v="High"/>
    <n v="2954"/>
    <s v="Ciarán"/>
    <n v="250"/>
    <n v="125"/>
    <n v="369250"/>
    <n v="0.23"/>
    <s v="Yes"/>
    <n v="84927.5"/>
    <n v="55387.5"/>
    <n v="313862.5"/>
    <n v="354480"/>
    <n v="-40617.5"/>
    <d v="2023-01-24T00:00:00"/>
  </r>
  <r>
    <n v="12263"/>
    <x v="1"/>
    <x v="0"/>
    <x v="0"/>
    <s v="Medium"/>
    <n v="2797"/>
    <s v="Luigi"/>
    <n v="10"/>
    <n v="125"/>
    <n v="349625"/>
    <n v="0.22"/>
    <s v="No"/>
    <n v="0"/>
    <n v="31466.25"/>
    <n v="318158.75"/>
    <n v="335640"/>
    <n v="-17481.25"/>
    <d v="2023-12-24T00:00:00"/>
  </r>
  <r>
    <n v="94979"/>
    <x v="0"/>
    <x v="3"/>
    <x v="3"/>
    <s v="High"/>
    <n v="1175"/>
    <s v="Bertha"/>
    <n v="250"/>
    <n v="15"/>
    <n v="17625"/>
    <n v="0.19"/>
    <s v="No"/>
    <n v="0"/>
    <n v="2643.75"/>
    <n v="14981.25"/>
    <n v="11750"/>
    <n v="3231.25"/>
    <d v="2023-03-22T00:00:00"/>
  </r>
  <r>
    <n v="88024"/>
    <x v="2"/>
    <x v="4"/>
    <x v="0"/>
    <s v="High"/>
    <n v="873"/>
    <s v="Klaas "/>
    <n v="10"/>
    <n v="300"/>
    <n v="261900"/>
    <n v="0.24"/>
    <s v="Yes"/>
    <n v="62856"/>
    <n v="28809"/>
    <n v="233091"/>
    <n v="218250"/>
    <n v="14841"/>
    <d v="2023-09-18T00:00:00"/>
  </r>
  <r>
    <n v="11171"/>
    <x v="3"/>
    <x v="4"/>
    <x v="0"/>
    <s v="High"/>
    <n v="2632"/>
    <s v="Klaas "/>
    <n v="10"/>
    <n v="350"/>
    <n v="921200"/>
    <n v="0.24"/>
    <s v="No"/>
    <n v="0"/>
    <n v="119756"/>
    <n v="801444"/>
    <n v="684320"/>
    <n v="117124"/>
    <d v="2023-12-05T00:00:00"/>
  </r>
  <r>
    <n v="87185"/>
    <x v="2"/>
    <x v="0"/>
    <x v="3"/>
    <s v="Medium"/>
    <n v="1867"/>
    <s v="Luigi"/>
    <n v="250"/>
    <n v="300"/>
    <n v="560100"/>
    <n v="0.22"/>
    <s v="Yes"/>
    <n v="123222"/>
    <n v="50409"/>
    <n v="509691"/>
    <n v="466750"/>
    <n v="42941"/>
    <d v="2023-03-21T00:00:00"/>
  </r>
  <r>
    <n v="59526"/>
    <x v="0"/>
    <x v="4"/>
    <x v="0"/>
    <s v="High"/>
    <n v="1565"/>
    <s v="Klaas "/>
    <n v="10"/>
    <n v="15"/>
    <n v="23475"/>
    <n v="0.24"/>
    <s v="No"/>
    <n v="0"/>
    <n v="3051.75"/>
    <n v="20423.25"/>
    <n v="15650"/>
    <n v="4773.25"/>
    <d v="2023-10-28T00:00:00"/>
  </r>
  <r>
    <n v="12907"/>
    <x v="4"/>
    <x v="0"/>
    <x v="5"/>
    <s v="Low"/>
    <n v="1142"/>
    <s v="Luigi"/>
    <n v="5"/>
    <n v="12"/>
    <n v="13704"/>
    <n v="0.22"/>
    <s v="Yes"/>
    <n v="3014.88"/>
    <n v="274.08"/>
    <n v="13429.92"/>
    <n v="3426"/>
    <n v="10003.92"/>
    <d v="2023-09-21T00:00:00"/>
  </r>
  <r>
    <n v="77620"/>
    <x v="1"/>
    <x v="2"/>
    <x v="1"/>
    <s v="High"/>
    <n v="1433"/>
    <s v="Francoise"/>
    <n v="260"/>
    <n v="125"/>
    <n v="179125"/>
    <n v="0.2"/>
    <s v="No"/>
    <n v="0"/>
    <n v="19703.75"/>
    <n v="159421.25"/>
    <n v="171960"/>
    <n v="-12538.75"/>
    <d v="2023-10-18T00:00:00"/>
  </r>
  <r>
    <n v="48338"/>
    <x v="1"/>
    <x v="0"/>
    <x v="0"/>
    <s v="Medium"/>
    <n v="861"/>
    <s v="Luigi"/>
    <n v="10"/>
    <n v="125"/>
    <n v="107625"/>
    <n v="0.22"/>
    <s v="No"/>
    <n v="0"/>
    <n v="5381.25"/>
    <n v="102243.75"/>
    <n v="103320"/>
    <n v="-1076.25"/>
    <d v="2023-08-18T00:00:00"/>
  </r>
  <r>
    <n v="96005"/>
    <x v="3"/>
    <x v="3"/>
    <x v="0"/>
    <s v="Medium"/>
    <n v="1372"/>
    <s v="Bertha"/>
    <n v="10"/>
    <n v="7"/>
    <n v="9604"/>
    <n v="0.19"/>
    <s v="Yes"/>
    <n v="1824.76"/>
    <n v="480.2"/>
    <n v="9123.7999999999993"/>
    <n v="6860"/>
    <n v="2263.7999999999993"/>
    <d v="2023-11-14T00:00:00"/>
  </r>
  <r>
    <n v="17880"/>
    <x v="3"/>
    <x v="0"/>
    <x v="5"/>
    <s v="High"/>
    <n v="2328"/>
    <s v="Luigi"/>
    <n v="5"/>
    <n v="7"/>
    <n v="16296"/>
    <n v="0.22"/>
    <s v="Yes"/>
    <n v="3585.12"/>
    <n v="1629.6"/>
    <n v="14666.4"/>
    <n v="11640"/>
    <n v="3026.3999999999996"/>
    <d v="2023-07-25T00:00:00"/>
  </r>
  <r>
    <n v="98040"/>
    <x v="2"/>
    <x v="5"/>
    <x v="2"/>
    <s v="High"/>
    <n v="2605"/>
    <s v="Pedro"/>
    <n v="120"/>
    <n v="300"/>
    <n v="781500"/>
    <n v="0.21"/>
    <s v="Yes"/>
    <n v="164115"/>
    <n v="101595"/>
    <n v="679905"/>
    <n v="651250"/>
    <n v="28655"/>
    <d v="2023-10-26T00:00:00"/>
  </r>
  <r>
    <n v="34457"/>
    <x v="3"/>
    <x v="0"/>
    <x v="1"/>
    <s v="Medium"/>
    <n v="1282"/>
    <s v="Luigi"/>
    <n v="260"/>
    <n v="20"/>
    <n v="25640"/>
    <n v="0.22"/>
    <s v="No"/>
    <n v="0"/>
    <n v="2051.1999999999998"/>
    <n v="23588.799999999999"/>
    <n v="12820"/>
    <n v="10768.8"/>
    <d v="2023-10-25T00:00:00"/>
  </r>
  <r>
    <n v="62639"/>
    <x v="4"/>
    <x v="5"/>
    <x v="3"/>
    <s v="High"/>
    <n v="1005"/>
    <s v="Pedro"/>
    <n v="250"/>
    <n v="12"/>
    <n v="12060"/>
    <n v="0.21"/>
    <s v="No"/>
    <n v="0"/>
    <n v="1326.6"/>
    <n v="10733.4"/>
    <n v="3015"/>
    <n v="7718.4"/>
    <d v="2023-10-25T00:00:00"/>
  </r>
  <r>
    <n v="58488"/>
    <x v="3"/>
    <x v="5"/>
    <x v="3"/>
    <s v="High"/>
    <n v="1233"/>
    <s v="Pedro"/>
    <n v="250"/>
    <n v="20"/>
    <n v="24660"/>
    <n v="0.21"/>
    <s v="No"/>
    <n v="0"/>
    <n v="2959.2"/>
    <n v="21700.799999999999"/>
    <n v="12330"/>
    <n v="9370.7999999999993"/>
    <d v="2023-10-05T00:00:00"/>
  </r>
  <r>
    <n v="37609"/>
    <x v="3"/>
    <x v="5"/>
    <x v="1"/>
    <s v="High"/>
    <n v="1727"/>
    <s v="Pedro"/>
    <n v="260"/>
    <n v="7"/>
    <n v="12089"/>
    <n v="0.21"/>
    <s v="Yes"/>
    <n v="2538.69"/>
    <n v="1692.46"/>
    <n v="10396.540000000001"/>
    <n v="8635"/>
    <n v="1761.5400000000009"/>
    <d v="2023-08-13T00:00:00"/>
  </r>
  <r>
    <n v="21935"/>
    <x v="0"/>
    <x v="3"/>
    <x v="4"/>
    <s v="None"/>
    <n v="888"/>
    <s v="Bertha"/>
    <n v="3"/>
    <n v="15"/>
    <n v="13320"/>
    <n v="0.19"/>
    <s v="No"/>
    <n v="0"/>
    <n v="0"/>
    <n v="13320"/>
    <n v="8880"/>
    <n v="4440"/>
    <d v="2023-12-24T00:00:00"/>
  </r>
  <r>
    <n v="93358"/>
    <x v="4"/>
    <x v="4"/>
    <x v="5"/>
    <s v="None"/>
    <n v="2518"/>
    <s v="Klaas "/>
    <n v="5"/>
    <n v="12"/>
    <n v="30216"/>
    <n v="0.24"/>
    <s v="Yes"/>
    <n v="7251.84"/>
    <n v="0"/>
    <n v="30216"/>
    <n v="7554"/>
    <n v="22662"/>
    <d v="2023-03-15T00:00:00"/>
  </r>
  <r>
    <n v="76758"/>
    <x v="3"/>
    <x v="5"/>
    <x v="5"/>
    <s v="High"/>
    <n v="1368"/>
    <s v="Pedro"/>
    <n v="5"/>
    <n v="7"/>
    <n v="9576"/>
    <n v="0.21"/>
    <s v="Yes"/>
    <n v="2010.96"/>
    <n v="1436.4"/>
    <n v="8139.6"/>
    <n v="6840"/>
    <n v="1299.6000000000004"/>
    <d v="2023-10-23T00:00:00"/>
  </r>
  <r>
    <n v="33553"/>
    <x v="3"/>
    <x v="2"/>
    <x v="2"/>
    <s v="High"/>
    <n v="2805"/>
    <s v="Francoise"/>
    <n v="120"/>
    <n v="20"/>
    <n v="56100"/>
    <n v="0.2"/>
    <s v="No"/>
    <n v="0"/>
    <n v="6171"/>
    <n v="49929"/>
    <n v="28050"/>
    <n v="21879"/>
    <d v="2023-07-28T00:00:00"/>
  </r>
  <r>
    <n v="92343"/>
    <x v="1"/>
    <x v="2"/>
    <x v="4"/>
    <s v="High"/>
    <n v="1023"/>
    <s v="Francoise"/>
    <n v="3"/>
    <n v="125"/>
    <n v="127875"/>
    <n v="0.2"/>
    <s v="No"/>
    <n v="0"/>
    <n v="17902.5"/>
    <n v="109972.5"/>
    <n v="122760"/>
    <n v="-12787.5"/>
    <d v="2023-12-10T00:00:00"/>
  </r>
  <r>
    <n v="84496"/>
    <x v="3"/>
    <x v="3"/>
    <x v="0"/>
    <s v="Low"/>
    <n v="1760"/>
    <s v="Bertha"/>
    <n v="10"/>
    <n v="7"/>
    <n v="12320"/>
    <n v="0.19"/>
    <s v="Yes"/>
    <n v="2340.8000000000002"/>
    <n v="369.6"/>
    <n v="11950.4"/>
    <n v="8800"/>
    <n v="3150.3999999999996"/>
    <d v="2023-01-12T00:00:00"/>
  </r>
  <r>
    <n v="71414"/>
    <x v="3"/>
    <x v="4"/>
    <x v="5"/>
    <s v="High"/>
    <n v="1249"/>
    <s v="Klaas "/>
    <n v="5"/>
    <n v="20"/>
    <n v="24980"/>
    <n v="0.24"/>
    <s v="No"/>
    <n v="0"/>
    <n v="3247.4"/>
    <n v="21732.6"/>
    <n v="12490"/>
    <n v="9242.5999999999985"/>
    <d v="2023-04-04T00:00:00"/>
  </r>
  <r>
    <n v="78945"/>
    <x v="2"/>
    <x v="2"/>
    <x v="0"/>
    <s v="Low"/>
    <n v="918"/>
    <s v="Francoise"/>
    <n v="10"/>
    <n v="300"/>
    <n v="275400"/>
    <n v="0.2"/>
    <s v="No"/>
    <n v="0"/>
    <n v="5508"/>
    <n v="269892"/>
    <n v="229500"/>
    <n v="40392"/>
    <d v="2023-03-12T00:00:00"/>
  </r>
  <r>
    <n v="95276"/>
    <x v="4"/>
    <x v="0"/>
    <x v="1"/>
    <s v="Low"/>
    <n v="1989"/>
    <s v="Luigi"/>
    <n v="260"/>
    <n v="12"/>
    <n v="23868"/>
    <n v="0.22"/>
    <s v="Yes"/>
    <n v="5250.96"/>
    <n v="238.68"/>
    <n v="23629.32"/>
    <n v="5967"/>
    <n v="17662.32"/>
    <d v="2023-04-21T00:00:00"/>
  </r>
  <r>
    <n v="63916"/>
    <x v="0"/>
    <x v="3"/>
    <x v="3"/>
    <s v="None"/>
    <n v="888"/>
    <s v="Bertha"/>
    <n v="250"/>
    <n v="15"/>
    <n v="13320"/>
    <n v="0.19"/>
    <s v="Yes"/>
    <n v="2530.8000000000002"/>
    <n v="0"/>
    <n v="13320"/>
    <n v="8880"/>
    <n v="4440"/>
    <d v="2023-03-25T00:00:00"/>
  </r>
  <r>
    <n v="32189"/>
    <x v="3"/>
    <x v="0"/>
    <x v="0"/>
    <s v="Medium"/>
    <n v="678"/>
    <s v="Luigi"/>
    <n v="10"/>
    <n v="7"/>
    <n v="4746"/>
    <n v="0.22"/>
    <s v="Yes"/>
    <n v="1044.1200000000001"/>
    <n v="379.68"/>
    <n v="4366.32"/>
    <n v="3390"/>
    <n v="976.31999999999971"/>
    <d v="2023-12-26T00:00:00"/>
  </r>
  <r>
    <n v="29399"/>
    <x v="4"/>
    <x v="4"/>
    <x v="0"/>
    <s v="High"/>
    <n v="2222"/>
    <s v="Klaas "/>
    <n v="10"/>
    <n v="12"/>
    <n v="26664"/>
    <n v="0.24"/>
    <s v="No"/>
    <n v="0"/>
    <n v="3732.96"/>
    <n v="22931.040000000001"/>
    <n v="6666"/>
    <n v="16265.04"/>
    <d v="2023-04-20T00:00:00"/>
  </r>
  <r>
    <n v="76960"/>
    <x v="3"/>
    <x v="5"/>
    <x v="3"/>
    <s v="High"/>
    <n v="2903"/>
    <s v="Pedro"/>
    <n v="250"/>
    <n v="7"/>
    <n v="20321"/>
    <n v="0.21"/>
    <s v="Yes"/>
    <n v="4267.41"/>
    <n v="2844.94"/>
    <n v="17476.060000000001"/>
    <n v="14515"/>
    <n v="2961.0600000000013"/>
    <d v="2023-09-07T00:00:00"/>
  </r>
  <r>
    <n v="19437"/>
    <x v="0"/>
    <x v="4"/>
    <x v="3"/>
    <s v="Medium"/>
    <n v="2844"/>
    <s v="Klaas "/>
    <n v="250"/>
    <n v="15"/>
    <n v="42660"/>
    <n v="0.24"/>
    <s v="No"/>
    <n v="0"/>
    <n v="2559.6"/>
    <n v="40100.400000000001"/>
    <n v="28440"/>
    <n v="11660.400000000001"/>
    <d v="2023-10-02T00:00:00"/>
  </r>
  <r>
    <n v="15324"/>
    <x v="3"/>
    <x v="1"/>
    <x v="0"/>
    <s v="Medium"/>
    <n v="1934"/>
    <s v="Ciarán"/>
    <n v="10"/>
    <n v="20"/>
    <n v="38680"/>
    <n v="0.23"/>
    <s v="Yes"/>
    <n v="8896.4"/>
    <n v="3094.4"/>
    <n v="35585.599999999999"/>
    <n v="19340"/>
    <n v="16245.599999999999"/>
    <d v="2023-02-11T00:00:00"/>
  </r>
  <r>
    <n v="41770"/>
    <x v="3"/>
    <x v="5"/>
    <x v="1"/>
    <s v="Medium"/>
    <n v="1683"/>
    <s v="Pedro"/>
    <n v="260"/>
    <n v="7"/>
    <n v="11781"/>
    <n v="0.21"/>
    <s v="No"/>
    <n v="0"/>
    <n v="589.04999999999995"/>
    <n v="11191.95"/>
    <n v="8415"/>
    <n v="2776.9500000000007"/>
    <d v="2023-12-08T00:00:00"/>
  </r>
  <r>
    <n v="69792"/>
    <x v="4"/>
    <x v="2"/>
    <x v="0"/>
    <s v="High"/>
    <n v="2425.5"/>
    <s v="Francoise"/>
    <n v="10"/>
    <n v="12"/>
    <n v="29106"/>
    <n v="0.2"/>
    <s v="No"/>
    <n v="0"/>
    <n v="3201.66"/>
    <n v="25904.340000000004"/>
    <n v="7276.5"/>
    <n v="18627.840000000004"/>
    <d v="2023-06-27T00:00:00"/>
  </r>
  <r>
    <n v="69531"/>
    <x v="0"/>
    <x v="3"/>
    <x v="0"/>
    <s v="Medium"/>
    <n v="1743"/>
    <s v="Bertha"/>
    <n v="10"/>
    <n v="15"/>
    <n v="26145"/>
    <n v="0.19"/>
    <s v="Yes"/>
    <n v="4967.55"/>
    <n v="1568.7"/>
    <n v="24576.3"/>
    <n v="17430"/>
    <n v="7146.2999999999993"/>
    <d v="2023-11-28T00:00:00"/>
  </r>
  <r>
    <n v="37083"/>
    <x v="3"/>
    <x v="5"/>
    <x v="4"/>
    <s v="Low"/>
    <n v="2529"/>
    <s v="Pedro"/>
    <n v="3"/>
    <n v="7"/>
    <n v="17703"/>
    <n v="0.21"/>
    <s v="No"/>
    <n v="0"/>
    <n v="177.03"/>
    <n v="17525.97"/>
    <n v="12645"/>
    <n v="4880.9699999999993"/>
    <d v="2023-01-10T00:00:00"/>
  </r>
  <r>
    <n v="60273"/>
    <x v="4"/>
    <x v="0"/>
    <x v="5"/>
    <s v="Medium"/>
    <n v="2723"/>
    <s v="Luigi"/>
    <n v="5"/>
    <n v="12"/>
    <n v="32676"/>
    <n v="0.22"/>
    <s v="Yes"/>
    <n v="7188.72"/>
    <n v="1960.56"/>
    <n v="30715.439999999999"/>
    <n v="8169"/>
    <n v="22546.44"/>
    <d v="2023-06-10T00:00:00"/>
  </r>
  <r>
    <n v="26751"/>
    <x v="3"/>
    <x v="1"/>
    <x v="4"/>
    <s v="Medium"/>
    <n v="819"/>
    <s v="Ciarán"/>
    <n v="3"/>
    <n v="7"/>
    <n v="5733"/>
    <n v="0.23"/>
    <s v="No"/>
    <n v="0"/>
    <n v="515.97"/>
    <n v="5217.03"/>
    <n v="4095"/>
    <n v="1122.03"/>
    <d v="2023-04-19T00:00:00"/>
  </r>
  <r>
    <n v="65787"/>
    <x v="1"/>
    <x v="4"/>
    <x v="5"/>
    <s v="None"/>
    <n v="345"/>
    <s v="Klaas "/>
    <n v="5"/>
    <n v="125"/>
    <n v="43125"/>
    <n v="0.24"/>
    <s v="No"/>
    <n v="0"/>
    <n v="0"/>
    <n v="43125"/>
    <n v="41400"/>
    <n v="1725"/>
    <d v="2023-12-09T00:00:00"/>
  </r>
  <r>
    <n v="92123"/>
    <x v="3"/>
    <x v="2"/>
    <x v="4"/>
    <s v="Low"/>
    <n v="2155"/>
    <s v="Francoise"/>
    <n v="3"/>
    <n v="350"/>
    <n v="754250"/>
    <n v="0.2"/>
    <s v="Yes"/>
    <n v="150850"/>
    <n v="7542.5"/>
    <n v="746707.5"/>
    <n v="560300"/>
    <n v="186407.5"/>
    <d v="2023-02-26T00:00:00"/>
  </r>
  <r>
    <n v="86862"/>
    <x v="1"/>
    <x v="3"/>
    <x v="0"/>
    <s v="High"/>
    <n v="1085"/>
    <s v="Bertha"/>
    <n v="10"/>
    <n v="125"/>
    <n v="135625"/>
    <n v="0.19"/>
    <s v="No"/>
    <n v="0"/>
    <n v="20343.75"/>
    <n v="115281.25"/>
    <n v="130200"/>
    <n v="-14918.75"/>
    <d v="2023-07-04T00:00:00"/>
  </r>
  <r>
    <n v="98174"/>
    <x v="0"/>
    <x v="2"/>
    <x v="0"/>
    <s v="Medium"/>
    <n v="2101"/>
    <s v="Francoise"/>
    <n v="10"/>
    <n v="15"/>
    <n v="31515"/>
    <n v="0.2"/>
    <s v="Yes"/>
    <n v="6303"/>
    <n v="2206.0500000000002"/>
    <n v="29308.95"/>
    <n v="21010"/>
    <n v="8298.9500000000007"/>
    <d v="2023-02-28T00:00:00"/>
  </r>
  <r>
    <n v="80672"/>
    <x v="2"/>
    <x v="3"/>
    <x v="2"/>
    <s v="High"/>
    <n v="2536"/>
    <s v="Bertha"/>
    <n v="120"/>
    <n v="300"/>
    <n v="760800"/>
    <n v="0.19"/>
    <s v="No"/>
    <n v="0"/>
    <n v="106512"/>
    <n v="654288"/>
    <n v="634000"/>
    <n v="20288"/>
    <d v="2023-06-07T00:00:00"/>
  </r>
  <r>
    <n v="67216"/>
    <x v="0"/>
    <x v="5"/>
    <x v="4"/>
    <s v="Medium"/>
    <n v="2791"/>
    <s v="Pedro"/>
    <n v="3"/>
    <n v="15"/>
    <n v="41865"/>
    <n v="0.21"/>
    <s v="No"/>
    <n v="0"/>
    <n v="2093.25"/>
    <n v="39771.75"/>
    <n v="27910"/>
    <n v="11861.75"/>
    <d v="2023-06-12T00:00:00"/>
  </r>
  <r>
    <n v="76243"/>
    <x v="3"/>
    <x v="5"/>
    <x v="2"/>
    <s v="Medium"/>
    <n v="609"/>
    <s v="Pedro"/>
    <n v="120"/>
    <n v="20"/>
    <n v="12180"/>
    <n v="0.21"/>
    <s v="Yes"/>
    <n v="2557.7999999999997"/>
    <n v="852.6"/>
    <n v="11327.4"/>
    <n v="6090"/>
    <n v="5237.3999999999996"/>
    <d v="2023-05-28T00:00:00"/>
  </r>
  <r>
    <n v="53988"/>
    <x v="2"/>
    <x v="0"/>
    <x v="3"/>
    <s v="Low"/>
    <n v="2844"/>
    <s v="Luigi"/>
    <n v="250"/>
    <n v="300"/>
    <n v="853200"/>
    <n v="0.22"/>
    <s v="No"/>
    <n v="0"/>
    <n v="25596"/>
    <n v="827604"/>
    <n v="711000"/>
    <n v="116604"/>
    <d v="2023-03-22T00:00:00"/>
  </r>
  <r>
    <n v="21512"/>
    <x v="2"/>
    <x v="3"/>
    <x v="1"/>
    <s v="Low"/>
    <n v="259"/>
    <s v="Bertha"/>
    <n v="260"/>
    <n v="300"/>
    <n v="77700"/>
    <n v="0.19"/>
    <s v="No"/>
    <n v="0"/>
    <n v="1554"/>
    <n v="76146"/>
    <n v="64750"/>
    <n v="11396"/>
    <d v="2023-07-10T00:00:00"/>
  </r>
  <r>
    <n v="34559"/>
    <x v="4"/>
    <x v="2"/>
    <x v="2"/>
    <s v="High"/>
    <n v="604"/>
    <s v="Francoise"/>
    <n v="120"/>
    <n v="12"/>
    <n v="7248"/>
    <n v="0.2"/>
    <s v="Yes"/>
    <n v="1449.6000000000001"/>
    <n v="942.24"/>
    <n v="6305.76"/>
    <n v="1812"/>
    <n v="4493.76"/>
    <d v="2023-01-08T00:00:00"/>
  </r>
  <r>
    <n v="83036"/>
    <x v="1"/>
    <x v="3"/>
    <x v="0"/>
    <s v="Low"/>
    <n v="1706"/>
    <s v="Bertha"/>
    <n v="10"/>
    <n v="125"/>
    <n v="213250"/>
    <n v="0.19"/>
    <s v="No"/>
    <n v="0"/>
    <n v="6397.5"/>
    <n v="206852.5"/>
    <n v="204720"/>
    <n v="2132.5"/>
    <d v="2023-11-14T00:00:00"/>
  </r>
  <r>
    <n v="30825"/>
    <x v="2"/>
    <x v="4"/>
    <x v="3"/>
    <s v="Medium"/>
    <n v="2134"/>
    <s v="Klaas "/>
    <n v="250"/>
    <n v="300"/>
    <n v="640200"/>
    <n v="0.24"/>
    <s v="No"/>
    <n v="0"/>
    <n v="51216"/>
    <n v="588984"/>
    <n v="533500"/>
    <n v="55484"/>
    <d v="2023-05-19T00:00:00"/>
  </r>
  <r>
    <n v="86228"/>
    <x v="3"/>
    <x v="5"/>
    <x v="5"/>
    <s v="High"/>
    <n v="1715"/>
    <s v="Pedro"/>
    <n v="5"/>
    <n v="20"/>
    <n v="34300"/>
    <n v="0.21"/>
    <s v="No"/>
    <n v="0"/>
    <n v="4116"/>
    <n v="30184"/>
    <n v="17150"/>
    <n v="13034"/>
    <d v="2023-07-06T00:00:00"/>
  </r>
  <r>
    <n v="17855"/>
    <x v="4"/>
    <x v="5"/>
    <x v="4"/>
    <s v="Medium"/>
    <n v="727"/>
    <s v="Pedro"/>
    <n v="3"/>
    <n v="12"/>
    <n v="8724"/>
    <n v="0.21"/>
    <s v="Yes"/>
    <n v="1832.04"/>
    <n v="610.67999999999995"/>
    <n v="8113.32"/>
    <n v="2181"/>
    <n v="5932.32"/>
    <d v="2023-03-04T00:00:00"/>
  </r>
  <r>
    <n v="62163"/>
    <x v="3"/>
    <x v="5"/>
    <x v="0"/>
    <s v="Medium"/>
    <n v="2689"/>
    <s v="Pedro"/>
    <n v="10"/>
    <n v="7"/>
    <n v="18823"/>
    <n v="0.21"/>
    <s v="No"/>
    <n v="0"/>
    <n v="941.15"/>
    <n v="17881.849999999999"/>
    <n v="13445"/>
    <n v="4436.8499999999985"/>
    <d v="2023-01-02T00:00:00"/>
  </r>
  <r>
    <n v="48322"/>
    <x v="0"/>
    <x v="5"/>
    <x v="5"/>
    <s v="Low"/>
    <n v="2214"/>
    <s v="Pedro"/>
    <n v="5"/>
    <n v="15"/>
    <n v="33210"/>
    <n v="0.21"/>
    <s v="No"/>
    <n v="0"/>
    <n v="332.1"/>
    <n v="32877.9"/>
    <n v="22140"/>
    <n v="10737.900000000001"/>
    <d v="2023-07-21T00:00:00"/>
  </r>
  <r>
    <n v="66776"/>
    <x v="4"/>
    <x v="2"/>
    <x v="4"/>
    <s v="Medium"/>
    <n v="1865"/>
    <s v="Francoise"/>
    <n v="3"/>
    <n v="12"/>
    <n v="22380"/>
    <n v="0.2"/>
    <s v="Yes"/>
    <n v="4476"/>
    <n v="1119"/>
    <n v="21261"/>
    <n v="5595"/>
    <n v="15666"/>
    <d v="2023-06-25T00:00:00"/>
  </r>
  <r>
    <n v="75990"/>
    <x v="4"/>
    <x v="2"/>
    <x v="0"/>
    <s v="High"/>
    <n v="1198"/>
    <s v="Francoise"/>
    <n v="10"/>
    <n v="12"/>
    <n v="14376"/>
    <n v="0.2"/>
    <s v="Yes"/>
    <n v="2875.2000000000003"/>
    <n v="1581.36"/>
    <n v="12794.64"/>
    <n v="3594"/>
    <n v="9200.64"/>
    <d v="2023-09-05T00:00:00"/>
  </r>
  <r>
    <n v="35944"/>
    <x v="2"/>
    <x v="2"/>
    <x v="5"/>
    <s v="Medium"/>
    <n v="322"/>
    <s v="Francoise"/>
    <n v="5"/>
    <n v="300"/>
    <n v="96600"/>
    <n v="0.2"/>
    <s v="No"/>
    <n v="0"/>
    <n v="8694"/>
    <n v="87906"/>
    <n v="80500"/>
    <n v="7406"/>
    <d v="2023-04-16T00:00:00"/>
  </r>
  <r>
    <n v="64084"/>
    <x v="3"/>
    <x v="0"/>
    <x v="0"/>
    <s v="Medium"/>
    <n v="727"/>
    <s v="Luigi"/>
    <n v="10"/>
    <n v="350"/>
    <n v="254450"/>
    <n v="0.22"/>
    <s v="Yes"/>
    <n v="55979"/>
    <n v="15267"/>
    <n v="239183"/>
    <n v="189020"/>
    <n v="50163"/>
    <d v="2023-11-01T00:00:00"/>
  </r>
  <r>
    <n v="82134"/>
    <x v="3"/>
    <x v="0"/>
    <x v="0"/>
    <s v="Low"/>
    <n v="2013"/>
    <s v="Luigi"/>
    <n v="10"/>
    <n v="7"/>
    <n v="14091"/>
    <n v="0.22"/>
    <s v="Yes"/>
    <n v="3100.02"/>
    <n v="281.82"/>
    <n v="13809.18"/>
    <n v="10065"/>
    <n v="3744.1800000000003"/>
    <d v="2023-07-16T00:00:00"/>
  </r>
  <r>
    <n v="43580"/>
    <x v="3"/>
    <x v="5"/>
    <x v="0"/>
    <s v="High"/>
    <n v="1197"/>
    <s v="Pedro"/>
    <n v="10"/>
    <n v="350"/>
    <n v="418950"/>
    <n v="0.21"/>
    <s v="No"/>
    <n v="0"/>
    <n v="50274"/>
    <n v="368676"/>
    <n v="311220"/>
    <n v="57456"/>
    <d v="2023-05-17T00:00:00"/>
  </r>
  <r>
    <n v="96074"/>
    <x v="0"/>
    <x v="5"/>
    <x v="0"/>
    <s v="None"/>
    <n v="974"/>
    <s v="Pedro"/>
    <n v="10"/>
    <n v="15"/>
    <n v="14610"/>
    <n v="0.21"/>
    <s v="No"/>
    <n v="0"/>
    <n v="0"/>
    <n v="14610"/>
    <n v="9740"/>
    <n v="4870"/>
    <d v="2023-05-03T00:00:00"/>
  </r>
  <r>
    <n v="15295"/>
    <x v="3"/>
    <x v="0"/>
    <x v="0"/>
    <s v="Medium"/>
    <n v="602"/>
    <s v="Luigi"/>
    <n v="10"/>
    <n v="350"/>
    <n v="210700"/>
    <n v="0.22"/>
    <s v="No"/>
    <n v="0"/>
    <n v="10535"/>
    <n v="200165"/>
    <n v="156520"/>
    <n v="43645"/>
    <d v="2023-07-27T00:00:00"/>
  </r>
  <r>
    <n v="12276"/>
    <x v="2"/>
    <x v="2"/>
    <x v="1"/>
    <s v="High"/>
    <n v="2475"/>
    <s v="Francoise"/>
    <n v="260"/>
    <n v="300"/>
    <n v="742500"/>
    <n v="0.2"/>
    <s v="No"/>
    <n v="0"/>
    <n v="111375"/>
    <n v="631125"/>
    <n v="618750"/>
    <n v="12375"/>
    <d v="2023-07-03T00:00:00"/>
  </r>
  <r>
    <n v="42036"/>
    <x v="3"/>
    <x v="4"/>
    <x v="0"/>
    <s v="Low"/>
    <n v="2852"/>
    <s v="Klaas "/>
    <n v="10"/>
    <n v="350"/>
    <n v="998200"/>
    <n v="0.24"/>
    <s v="Yes"/>
    <n v="239568"/>
    <n v="19964"/>
    <n v="978236"/>
    <n v="741520"/>
    <n v="236716"/>
    <d v="2023-05-24T00:00:00"/>
  </r>
  <r>
    <n v="85076"/>
    <x v="3"/>
    <x v="3"/>
    <x v="4"/>
    <s v="Medium"/>
    <n v="1016"/>
    <s v="Bertha"/>
    <n v="3"/>
    <n v="7"/>
    <n v="7112"/>
    <n v="0.19"/>
    <s v="Yes"/>
    <n v="1351.28"/>
    <n v="355.6"/>
    <n v="6756.4"/>
    <n v="5080"/>
    <n v="1676.3999999999996"/>
    <d v="2023-11-03T00:00:0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C28E6D2-BBE7-43BE-80A8-5EE99238D345}"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
  <location ref="A3:H11" firstHeaderRow="1" firstDataRow="2" firstDataCol="1"/>
  <pivotFields count="18">
    <pivotField showAll="0"/>
    <pivotField showAll="0">
      <items count="6">
        <item x="4"/>
        <item x="1"/>
        <item x="3"/>
        <item x="0"/>
        <item x="2"/>
        <item t="default"/>
      </items>
    </pivotField>
    <pivotField axis="axisRow" showAll="0" includeNewItemsInFilter="1">
      <items count="7">
        <item x="2"/>
        <item x="3"/>
        <item x="1"/>
        <item x="0"/>
        <item x="4"/>
        <item x="5"/>
        <item t="default"/>
      </items>
    </pivotField>
    <pivotField axis="axisCol" showAll="0">
      <items count="7">
        <item x="1"/>
        <item x="4"/>
        <item x="5"/>
        <item x="0"/>
        <item x="2"/>
        <item x="3"/>
        <item t="default"/>
      </items>
    </pivotField>
    <pivotField showAll="0"/>
    <pivotField showAll="0"/>
    <pivotField showAll="0"/>
    <pivotField numFmtId="43" showAll="0"/>
    <pivotField numFmtId="43" showAll="0"/>
    <pivotField dataField="1" numFmtId="43" showAll="0"/>
    <pivotField numFmtId="9" showAll="0"/>
    <pivotField showAll="0"/>
    <pivotField numFmtId="167" showAll="0"/>
    <pivotField numFmtId="43" showAll="0"/>
    <pivotField numFmtId="43" showAll="0"/>
    <pivotField numFmtId="43" showAll="0"/>
    <pivotField numFmtId="43" showAll="0"/>
    <pivotField numFmtId="14" showAll="0"/>
  </pivotFields>
  <rowFields count="1">
    <field x="2"/>
  </rowFields>
  <rowItems count="7">
    <i>
      <x/>
    </i>
    <i>
      <x v="1"/>
    </i>
    <i>
      <x v="2"/>
    </i>
    <i>
      <x v="3"/>
    </i>
    <i>
      <x v="4"/>
    </i>
    <i>
      <x v="5"/>
    </i>
    <i t="grand">
      <x/>
    </i>
  </rowItems>
  <colFields count="1">
    <field x="3"/>
  </colFields>
  <colItems count="7">
    <i>
      <x/>
    </i>
    <i>
      <x v="1"/>
    </i>
    <i>
      <x v="2"/>
    </i>
    <i>
      <x v="3"/>
    </i>
    <i>
      <x v="4"/>
    </i>
    <i>
      <x v="5"/>
    </i>
    <i t="grand">
      <x/>
    </i>
  </colItems>
  <dataFields count="1">
    <dataField name="Sum of Gross Sales" fld="9" baseField="2" baseItem="1" numFmtId="3"/>
  </dataFields>
  <chartFormats count="6">
    <chartFormat chart="0" format="0" series="1">
      <pivotArea type="data" outline="0" fieldPosition="0">
        <references count="2">
          <reference field="4294967294" count="1" selected="0">
            <x v="0"/>
          </reference>
          <reference field="3" count="1" selected="0">
            <x v="0"/>
          </reference>
        </references>
      </pivotArea>
    </chartFormat>
    <chartFormat chart="0" format="1" series="1">
      <pivotArea type="data" outline="0" fieldPosition="0">
        <references count="2">
          <reference field="4294967294" count="1" selected="0">
            <x v="0"/>
          </reference>
          <reference field="3" count="1" selected="0">
            <x v="1"/>
          </reference>
        </references>
      </pivotArea>
    </chartFormat>
    <chartFormat chart="0" format="2" series="1">
      <pivotArea type="data" outline="0" fieldPosition="0">
        <references count="2">
          <reference field="4294967294" count="1" selected="0">
            <x v="0"/>
          </reference>
          <reference field="3" count="1" selected="0">
            <x v="2"/>
          </reference>
        </references>
      </pivotArea>
    </chartFormat>
    <chartFormat chart="0" format="3" series="1">
      <pivotArea type="data" outline="0" fieldPosition="0">
        <references count="2">
          <reference field="4294967294" count="1" selected="0">
            <x v="0"/>
          </reference>
          <reference field="3" count="1" selected="0">
            <x v="3"/>
          </reference>
        </references>
      </pivotArea>
    </chartFormat>
    <chartFormat chart="0" format="4" series="1">
      <pivotArea type="data" outline="0" fieldPosition="0">
        <references count="2">
          <reference field="4294967294" count="1" selected="0">
            <x v="0"/>
          </reference>
          <reference field="3" count="1" selected="0">
            <x v="4"/>
          </reference>
        </references>
      </pivotArea>
    </chartFormat>
    <chartFormat chart="0" format="5" series="1">
      <pivotArea type="data" outline="0" fieldPosition="0">
        <references count="2">
          <reference field="4294967294" count="1" selected="0">
            <x v="0"/>
          </reference>
          <reference field="3"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egment" xr10:uid="{AFD9EEC9-3D09-4AA9-BBA0-591658EDD499}" sourceName="Segment">
  <pivotTables>
    <pivotTable tabId="15" name="PivotTable1"/>
  </pivotTables>
  <data>
    <tabular pivotCacheId="1233741321">
      <items count="5">
        <i x="4" s="1"/>
        <i x="1" s="1"/>
        <i x="3" s="1"/>
        <i x="0" s="1"/>
        <i x="2"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egment" xr10:uid="{4BB3B522-303F-432A-AA62-8FE8D1B79A75}" cache="Slicer_Segment" caption="Segment"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3BD9BE4-3D35-4920-A2FD-77892E3A9EC5}" name="Sales2023" displayName="Sales2023" ref="A1:T702" totalsRowShown="0" headerRowDxfId="13">
  <tableColumns count="20">
    <tableColumn id="1" xr3:uid="{AC9D996D-FEFF-4098-9966-CEA14AEC7F6B}" name="ID"/>
    <tableColumn id="2" xr3:uid="{27318134-6DBD-4B73-850D-3E7A78C7773D}" name="Segment"/>
    <tableColumn id="3" xr3:uid="{C0FD4673-33D5-4C9E-BC28-85D565249FA1}" name="Country"/>
    <tableColumn id="4" xr3:uid="{4B49358A-5C6A-460C-9487-007BF200D7A7}" name="Product"/>
    <tableColumn id="5" xr3:uid="{BC90761A-381B-4D3A-8DE8-56C7DF63E62C}" name="Discount Band"/>
    <tableColumn id="6" xr3:uid="{97EE8F2B-AA1D-4350-9DE7-3CD6335AF4E9}" name="Units Sold"/>
    <tableColumn id="7" xr3:uid="{335D21AF-8A45-49CC-9C9B-FDAA0DF6C975}" name="Manager">
      <calculatedColumnFormula>_xlfn.XLOOKUP(C2,Summary!$D$6:$D$12,Summary!$C$6:$C$12)</calculatedColumnFormula>
    </tableColumn>
    <tableColumn id="8" xr3:uid="{9849C8F4-6721-4B66-A1D4-219571B924F0}" name="Manufacturing Price" dataDxfId="12"/>
    <tableColumn id="9" xr3:uid="{C2D0AEA8-AFC3-4AA6-9D15-E4C2C39B6ECB}" name="Sale Price" dataDxfId="11"/>
    <tableColumn id="10" xr3:uid="{4C552EEE-D200-480F-8672-CAD4D4077AE0}" name="Gross Sales" dataDxfId="10"/>
    <tableColumn id="11" xr3:uid="{5C1FD531-3584-4254-A902-2CB59DC064D8}" name="VAT Rate" dataDxfId="9" dataCellStyle="Percent">
      <calculatedColumnFormula>VLOOKUP(C2,Summary!$D$6:$E$12,2,0)</calculatedColumnFormula>
    </tableColumn>
    <tableColumn id="12" xr3:uid="{F7451441-4D58-4ED1-9D8F-AABAADF7EDD3}" name="VAT Included" dataDxfId="8"/>
    <tableColumn id="13" xr3:uid="{5AEBE377-A907-4F67-B5E5-A89A4D6847BB}" name="VAT Applied" dataDxfId="7">
      <calculatedColumnFormula>IF(L2="Yes",N2,"vat not applied")</calculatedColumnFormula>
    </tableColumn>
    <tableColumn id="14" xr3:uid="{D12D3CD2-7D92-4DE7-81ED-BDDF8F45D881}" name="VAT amount" dataDxfId="6">
      <calculatedColumnFormula>J2*K2</calculatedColumnFormula>
    </tableColumn>
    <tableColumn id="15" xr3:uid="{C81DA866-DE3A-4F0D-AB8D-0AFD32822410}" name="Discounts" dataDxfId="5"/>
    <tableColumn id="16" xr3:uid="{47187A7E-A0CF-4EFC-9EDB-4D3BB5050B49}" name=" Sales" dataDxfId="4"/>
    <tableColumn id="17" xr3:uid="{AB9A2573-955B-4A5F-9917-B337BF2FC587}" name="COGS" dataDxfId="3"/>
    <tableColumn id="18" xr3:uid="{4A63AA02-D0A0-4C9E-A5DD-3AEBA1B009CA}" name="Profit" dataDxfId="2"/>
    <tableColumn id="19" xr3:uid="{7AC9DF3A-B43B-44D1-AC86-65D6557FB552}" name="Date" dataDxfId="1"/>
    <tableColumn id="20" xr3:uid="{510F758D-20D8-483F-8FF7-C988A1DBD0EC}" name="Gross Sales (Dollars)" dataDxfId="0">
      <calculatedColumnFormula>J2/USD</calculatedColumnFormula>
    </tableColumn>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2.xml"/><Relationship Id="rId1" Type="http://schemas.openxmlformats.org/officeDocument/2006/relationships/pivotTable" Target="../pivotTables/pivotTable1.xml"/></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FD79C-7F6D-4A31-AFDA-0ED0E36E3D20}">
  <sheetPr>
    <pageSetUpPr fitToPage="1"/>
  </sheetPr>
  <dimension ref="A1:W705"/>
  <sheetViews>
    <sheetView workbookViewId="0">
      <selection activeCell="C18" sqref="C18"/>
    </sheetView>
  </sheetViews>
  <sheetFormatPr defaultRowHeight="15" x14ac:dyDescent="0.25"/>
  <cols>
    <col min="2" max="2" width="16.28515625" bestFit="1" customWidth="1"/>
    <col min="3" max="3" width="23.28515625" bestFit="1" customWidth="1"/>
    <col min="4" max="4" width="11" customWidth="1"/>
    <col min="5" max="5" width="17.28515625" customWidth="1"/>
    <col min="6" max="6" width="13" customWidth="1"/>
    <col min="7" max="7" width="12.28515625" customWidth="1"/>
    <col min="8" max="8" width="23.140625" customWidth="1"/>
    <col min="9" max="9" width="12.5703125" customWidth="1"/>
    <col min="10" max="10" width="13.85546875" customWidth="1"/>
    <col min="11" max="11" width="13.28515625" customWidth="1"/>
    <col min="12" max="12" width="16" customWidth="1"/>
    <col min="13" max="13" width="15.140625" customWidth="1"/>
    <col min="14" max="14" width="15.28515625" customWidth="1"/>
    <col min="15" max="16" width="13.28515625" bestFit="1" customWidth="1"/>
    <col min="17" max="18" width="11.5703125" bestFit="1" customWidth="1"/>
    <col min="19" max="19" width="10.7109375" bestFit="1" customWidth="1"/>
    <col min="20" max="20" width="22.5703125" customWidth="1"/>
  </cols>
  <sheetData>
    <row r="1" spans="1:20" ht="15.75" x14ac:dyDescent="0.25">
      <c r="A1" t="s">
        <v>69</v>
      </c>
      <c r="B1" s="10" t="s">
        <v>16</v>
      </c>
      <c r="C1" s="10" t="s">
        <v>17</v>
      </c>
      <c r="D1" s="10" t="s">
        <v>18</v>
      </c>
      <c r="E1" s="10" t="s">
        <v>19</v>
      </c>
      <c r="F1" s="10" t="s">
        <v>20</v>
      </c>
      <c r="G1" s="10" t="s">
        <v>86</v>
      </c>
      <c r="H1" s="10" t="s">
        <v>21</v>
      </c>
      <c r="I1" s="10" t="s">
        <v>22</v>
      </c>
      <c r="J1" s="10" t="s">
        <v>23</v>
      </c>
      <c r="K1" s="10" t="s">
        <v>85</v>
      </c>
      <c r="L1" s="10" t="s">
        <v>82</v>
      </c>
      <c r="M1" s="10" t="s">
        <v>100</v>
      </c>
      <c r="N1" s="10" t="s">
        <v>101</v>
      </c>
      <c r="O1" s="10" t="s">
        <v>24</v>
      </c>
      <c r="P1" s="10" t="s">
        <v>25</v>
      </c>
      <c r="Q1" s="10" t="s">
        <v>26</v>
      </c>
      <c r="R1" s="10" t="s">
        <v>27</v>
      </c>
      <c r="S1" s="10" t="s">
        <v>28</v>
      </c>
      <c r="T1" s="10" t="s">
        <v>103</v>
      </c>
    </row>
    <row r="2" spans="1:20" x14ac:dyDescent="0.25">
      <c r="A2">
        <v>17410</v>
      </c>
      <c r="B2" t="s">
        <v>33</v>
      </c>
      <c r="C2" t="s">
        <v>48</v>
      </c>
      <c r="D2" t="s">
        <v>40</v>
      </c>
      <c r="E2" t="s">
        <v>44</v>
      </c>
      <c r="F2">
        <v>1514</v>
      </c>
      <c r="G2" t="str">
        <f>_xlfn.XLOOKUP(C2,Summary!$D$6:$D$12,Summary!$C$6:$C$12)</f>
        <v>Luigi</v>
      </c>
      <c r="H2" s="2">
        <v>10</v>
      </c>
      <c r="I2" s="2">
        <v>15</v>
      </c>
      <c r="J2" s="2">
        <v>22710</v>
      </c>
      <c r="K2" s="13">
        <f>VLOOKUP(C2,Summary!$D$6:$E$12,2,0)</f>
        <v>0.22</v>
      </c>
      <c r="L2" s="2" t="s">
        <v>84</v>
      </c>
      <c r="M2" s="2" t="str">
        <f>IF(L2="Yes",N2,"vat not applied")</f>
        <v>vat not applied</v>
      </c>
      <c r="N2" s="2">
        <f>J2*K2</f>
        <v>4996.2</v>
      </c>
      <c r="O2" s="2">
        <v>227.1</v>
      </c>
      <c r="P2" s="2">
        <v>22482.9</v>
      </c>
      <c r="Q2" s="2">
        <v>15140</v>
      </c>
      <c r="R2" s="2">
        <v>7342.9000000000015</v>
      </c>
      <c r="S2" s="1">
        <v>45266</v>
      </c>
      <c r="T2" s="2">
        <f t="shared" ref="T2:T65" si="0">J2/USD</f>
        <v>25360.79783037537</v>
      </c>
    </row>
    <row r="3" spans="1:20" x14ac:dyDescent="0.25">
      <c r="A3">
        <v>64820</v>
      </c>
      <c r="B3" t="s">
        <v>38</v>
      </c>
      <c r="C3" t="s">
        <v>48</v>
      </c>
      <c r="D3" t="s">
        <v>43</v>
      </c>
      <c r="E3" t="s">
        <v>46</v>
      </c>
      <c r="F3">
        <v>579</v>
      </c>
      <c r="G3" t="str">
        <f>_xlfn.XLOOKUP(C3,Summary!$D$6:$D$12,Summary!$C$6:$C$12)</f>
        <v>Luigi</v>
      </c>
      <c r="H3" s="2">
        <v>260</v>
      </c>
      <c r="I3" s="2">
        <v>125</v>
      </c>
      <c r="J3" s="2">
        <v>72375</v>
      </c>
      <c r="K3" s="13">
        <f>VLOOKUP(C3,Summary!$D$6:$E$12,2,0)</f>
        <v>0.22</v>
      </c>
      <c r="L3" s="2" t="s">
        <v>84</v>
      </c>
      <c r="M3" s="2" t="str">
        <f t="shared" ref="M3:M66" si="1">IF(L3="Yes",N3,"vat not applied")</f>
        <v>vat not applied</v>
      </c>
      <c r="N3" s="2">
        <f t="shared" ref="N3:N66" si="2">J3*K3</f>
        <v>15922.5</v>
      </c>
      <c r="O3" s="2">
        <v>7237.5</v>
      </c>
      <c r="P3" s="2">
        <v>65137.5</v>
      </c>
      <c r="Q3" s="2">
        <v>69480</v>
      </c>
      <c r="R3" s="2">
        <v>-4342.5</v>
      </c>
      <c r="S3" s="1">
        <v>45193</v>
      </c>
      <c r="T3" s="2">
        <f t="shared" si="0"/>
        <v>80822.886084254395</v>
      </c>
    </row>
    <row r="4" spans="1:20" x14ac:dyDescent="0.25">
      <c r="A4">
        <v>64975</v>
      </c>
      <c r="B4" t="s">
        <v>39</v>
      </c>
      <c r="C4" t="s">
        <v>37</v>
      </c>
      <c r="D4" t="s">
        <v>41</v>
      </c>
      <c r="E4" t="s">
        <v>46</v>
      </c>
      <c r="F4">
        <v>2460</v>
      </c>
      <c r="G4" t="str">
        <f>_xlfn.XLOOKUP(C4,Summary!$D$6:$D$12,Summary!$C$6:$C$12)</f>
        <v>Ciarán</v>
      </c>
      <c r="H4" s="2">
        <v>120</v>
      </c>
      <c r="I4" s="2">
        <v>300</v>
      </c>
      <c r="J4" s="2">
        <v>738000</v>
      </c>
      <c r="K4" s="13">
        <f>VLOOKUP(C4,Summary!$D$6:$E$12,2,0)</f>
        <v>0.23</v>
      </c>
      <c r="L4" s="2" t="s">
        <v>83</v>
      </c>
      <c r="M4" s="2">
        <f t="shared" si="1"/>
        <v>169740</v>
      </c>
      <c r="N4" s="2">
        <f t="shared" si="2"/>
        <v>169740</v>
      </c>
      <c r="O4" s="2">
        <v>103320</v>
      </c>
      <c r="P4" s="2">
        <v>634680</v>
      </c>
      <c r="Q4" s="2">
        <v>615000</v>
      </c>
      <c r="R4" s="2">
        <v>19680</v>
      </c>
      <c r="S4" s="1">
        <v>45150</v>
      </c>
      <c r="T4" s="2">
        <f t="shared" si="0"/>
        <v>824142.17520110193</v>
      </c>
    </row>
    <row r="5" spans="1:20" x14ac:dyDescent="0.25">
      <c r="A5">
        <v>62831</v>
      </c>
      <c r="B5" t="s">
        <v>29</v>
      </c>
      <c r="C5" t="s">
        <v>34</v>
      </c>
      <c r="D5" t="s">
        <v>43</v>
      </c>
      <c r="E5" t="s">
        <v>46</v>
      </c>
      <c r="F5">
        <v>1190</v>
      </c>
      <c r="G5" t="str">
        <f>_xlfn.XLOOKUP(C5,Summary!$D$6:$D$12,Summary!$C$6:$C$12)</f>
        <v>Francoise</v>
      </c>
      <c r="H5" s="2">
        <v>260</v>
      </c>
      <c r="I5" s="2">
        <v>7</v>
      </c>
      <c r="J5" s="2">
        <v>8330</v>
      </c>
      <c r="K5" s="13">
        <f>VLOOKUP(C5,Summary!$D$6:$E$12,2,0)</f>
        <v>0.2</v>
      </c>
      <c r="L5" s="2" t="s">
        <v>83</v>
      </c>
      <c r="M5" s="2">
        <f t="shared" si="1"/>
        <v>1666</v>
      </c>
      <c r="N5" s="2">
        <f t="shared" si="2"/>
        <v>1666</v>
      </c>
      <c r="O5" s="2">
        <v>1082.9000000000001</v>
      </c>
      <c r="P5" s="2">
        <v>7247.1</v>
      </c>
      <c r="Q5" s="2">
        <v>5950</v>
      </c>
      <c r="R5" s="2">
        <v>1297.1000000000004</v>
      </c>
      <c r="S5" s="1">
        <v>45104</v>
      </c>
      <c r="T5" s="2">
        <f t="shared" si="0"/>
        <v>9302.309375914876</v>
      </c>
    </row>
    <row r="6" spans="1:20" x14ac:dyDescent="0.25">
      <c r="A6">
        <v>67207</v>
      </c>
      <c r="B6" t="s">
        <v>29</v>
      </c>
      <c r="C6" t="s">
        <v>34</v>
      </c>
      <c r="D6" t="s">
        <v>42</v>
      </c>
      <c r="E6" t="s">
        <v>45</v>
      </c>
      <c r="F6">
        <v>574.5</v>
      </c>
      <c r="G6" t="str">
        <f>_xlfn.XLOOKUP(C6,Summary!$D$6:$D$12,Summary!$C$6:$C$12)</f>
        <v>Francoise</v>
      </c>
      <c r="H6" s="2">
        <v>250</v>
      </c>
      <c r="I6" s="2">
        <v>350</v>
      </c>
      <c r="J6" s="2">
        <v>201075</v>
      </c>
      <c r="K6" s="13">
        <f>VLOOKUP(C6,Summary!$D$6:$E$12,2,0)</f>
        <v>0.2</v>
      </c>
      <c r="L6" s="2" t="s">
        <v>84</v>
      </c>
      <c r="M6" s="2" t="str">
        <f t="shared" si="1"/>
        <v>vat not applied</v>
      </c>
      <c r="N6" s="2">
        <f t="shared" si="2"/>
        <v>40215</v>
      </c>
      <c r="O6" s="2">
        <v>16086</v>
      </c>
      <c r="P6" s="2">
        <v>184989</v>
      </c>
      <c r="Q6" s="2">
        <v>149370</v>
      </c>
      <c r="R6" s="2">
        <v>35619</v>
      </c>
      <c r="S6" s="1">
        <v>45140</v>
      </c>
      <c r="T6" s="2">
        <f t="shared" si="0"/>
        <v>224545.24102786119</v>
      </c>
    </row>
    <row r="7" spans="1:20" x14ac:dyDescent="0.25">
      <c r="A7">
        <v>82018</v>
      </c>
      <c r="B7" t="s">
        <v>38</v>
      </c>
      <c r="C7" t="s">
        <v>32</v>
      </c>
      <c r="D7" t="s">
        <v>30</v>
      </c>
      <c r="E7" t="s">
        <v>46</v>
      </c>
      <c r="F7">
        <v>2767</v>
      </c>
      <c r="G7" t="str">
        <f>_xlfn.XLOOKUP(C7,Summary!$D$6:$D$12,Summary!$C$6:$C$12)</f>
        <v>Bertha</v>
      </c>
      <c r="H7" s="2">
        <v>3</v>
      </c>
      <c r="I7" s="2">
        <v>125</v>
      </c>
      <c r="J7" s="2">
        <v>345875</v>
      </c>
      <c r="K7" s="13">
        <f>VLOOKUP(C7,Summary!$D$6:$E$12,2,0)</f>
        <v>0.19</v>
      </c>
      <c r="L7" s="2" t="s">
        <v>84</v>
      </c>
      <c r="M7" s="2" t="str">
        <f t="shared" si="1"/>
        <v>vat not applied</v>
      </c>
      <c r="N7" s="2">
        <f t="shared" si="2"/>
        <v>65716.25</v>
      </c>
      <c r="O7" s="2">
        <v>51881.25</v>
      </c>
      <c r="P7" s="2">
        <v>293993.75</v>
      </c>
      <c r="Q7" s="2">
        <v>332040</v>
      </c>
      <c r="R7" s="2">
        <v>-38046.25</v>
      </c>
      <c r="S7" s="1">
        <v>44983</v>
      </c>
      <c r="T7" s="2">
        <f t="shared" si="0"/>
        <v>386246.84938710177</v>
      </c>
    </row>
    <row r="8" spans="1:20" x14ac:dyDescent="0.25">
      <c r="A8">
        <v>68622</v>
      </c>
      <c r="B8" t="s">
        <v>29</v>
      </c>
      <c r="C8" t="s">
        <v>49</v>
      </c>
      <c r="D8" t="s">
        <v>42</v>
      </c>
      <c r="E8" t="s">
        <v>46</v>
      </c>
      <c r="F8">
        <v>280</v>
      </c>
      <c r="G8" t="str">
        <f>_xlfn.XLOOKUP(C8,Summary!$D$6:$D$12,Summary!$C$6:$C$12)</f>
        <v xml:space="preserve">Klaas </v>
      </c>
      <c r="H8" s="2">
        <v>250</v>
      </c>
      <c r="I8" s="2">
        <v>7</v>
      </c>
      <c r="J8" s="2">
        <v>1960</v>
      </c>
      <c r="K8" s="13">
        <f>VLOOKUP(C8,Summary!$D$6:$E$12,2,0)</f>
        <v>0.24</v>
      </c>
      <c r="L8" s="2" t="s">
        <v>83</v>
      </c>
      <c r="M8" s="2">
        <f t="shared" si="1"/>
        <v>470.4</v>
      </c>
      <c r="N8" s="2">
        <f t="shared" si="2"/>
        <v>470.4</v>
      </c>
      <c r="O8" s="2">
        <v>274.39999999999998</v>
      </c>
      <c r="P8" s="2">
        <v>1685.6</v>
      </c>
      <c r="Q8" s="2">
        <v>1400</v>
      </c>
      <c r="R8" s="2">
        <v>285.59999999999991</v>
      </c>
      <c r="S8" s="1">
        <v>44941</v>
      </c>
      <c r="T8" s="2">
        <f t="shared" si="0"/>
        <v>2188.778676685853</v>
      </c>
    </row>
    <row r="9" spans="1:20" x14ac:dyDescent="0.25">
      <c r="A9">
        <v>13569</v>
      </c>
      <c r="B9" t="s">
        <v>33</v>
      </c>
      <c r="C9" t="s">
        <v>49</v>
      </c>
      <c r="D9" t="s">
        <v>41</v>
      </c>
      <c r="E9" t="s">
        <v>46</v>
      </c>
      <c r="F9">
        <v>655</v>
      </c>
      <c r="G9" t="str">
        <f>_xlfn.XLOOKUP(C9,Summary!$D$6:$D$12,Summary!$C$6:$C$12)</f>
        <v xml:space="preserve">Klaas </v>
      </c>
      <c r="H9" s="2">
        <v>120</v>
      </c>
      <c r="I9" s="2">
        <v>15</v>
      </c>
      <c r="J9" s="2">
        <v>9825</v>
      </c>
      <c r="K9" s="13">
        <f>VLOOKUP(C9,Summary!$D$6:$E$12,2,0)</f>
        <v>0.24</v>
      </c>
      <c r="L9" s="2" t="s">
        <v>83</v>
      </c>
      <c r="M9" s="2">
        <f t="shared" si="1"/>
        <v>2358</v>
      </c>
      <c r="N9" s="2">
        <f t="shared" si="2"/>
        <v>2358</v>
      </c>
      <c r="O9" s="2">
        <v>1080.75</v>
      </c>
      <c r="P9" s="2">
        <v>8744.25</v>
      </c>
      <c r="Q9" s="2">
        <v>6550</v>
      </c>
      <c r="R9" s="2">
        <v>2194.25</v>
      </c>
      <c r="S9" s="1">
        <v>44937</v>
      </c>
      <c r="T9" s="2">
        <f t="shared" si="0"/>
        <v>10971.811478795156</v>
      </c>
    </row>
    <row r="10" spans="1:20" x14ac:dyDescent="0.25">
      <c r="A10">
        <v>57344</v>
      </c>
      <c r="B10" t="s">
        <v>29</v>
      </c>
      <c r="C10" t="s">
        <v>49</v>
      </c>
      <c r="D10" t="s">
        <v>40</v>
      </c>
      <c r="E10" t="s">
        <v>45</v>
      </c>
      <c r="F10">
        <v>1389</v>
      </c>
      <c r="G10" t="str">
        <f>_xlfn.XLOOKUP(C10,Summary!$D$6:$D$12,Summary!$C$6:$C$12)</f>
        <v xml:space="preserve">Klaas </v>
      </c>
      <c r="H10" s="2">
        <v>10</v>
      </c>
      <c r="I10" s="2">
        <v>20</v>
      </c>
      <c r="J10" s="2">
        <v>27780</v>
      </c>
      <c r="K10" s="13">
        <f>VLOOKUP(C10,Summary!$D$6:$E$12,2,0)</f>
        <v>0.24</v>
      </c>
      <c r="L10" s="2" t="s">
        <v>83</v>
      </c>
      <c r="M10" s="2">
        <f t="shared" si="1"/>
        <v>6667.2</v>
      </c>
      <c r="N10" s="2">
        <f t="shared" si="2"/>
        <v>6667.2</v>
      </c>
      <c r="O10" s="2">
        <v>1389</v>
      </c>
      <c r="P10" s="2">
        <v>26391</v>
      </c>
      <c r="Q10" s="2">
        <v>13890</v>
      </c>
      <c r="R10" s="2">
        <v>12501</v>
      </c>
      <c r="S10" s="1">
        <v>45275</v>
      </c>
      <c r="T10" s="2">
        <f t="shared" si="0"/>
        <v>31022.587570578064</v>
      </c>
    </row>
    <row r="11" spans="1:20" x14ac:dyDescent="0.25">
      <c r="A11">
        <v>28903</v>
      </c>
      <c r="B11" t="s">
        <v>39</v>
      </c>
      <c r="C11" t="s">
        <v>34</v>
      </c>
      <c r="D11" t="s">
        <v>40</v>
      </c>
      <c r="E11" t="s">
        <v>44</v>
      </c>
      <c r="F11">
        <v>2434.5</v>
      </c>
      <c r="G11" t="str">
        <f>_xlfn.XLOOKUP(C11,Summary!$D$6:$D$12,Summary!$C$6:$C$12)</f>
        <v>Francoise</v>
      </c>
      <c r="H11" s="2">
        <v>10</v>
      </c>
      <c r="I11" s="2">
        <v>300</v>
      </c>
      <c r="J11" s="2">
        <v>730350</v>
      </c>
      <c r="K11" s="13">
        <f>VLOOKUP(C11,Summary!$D$6:$E$12,2,0)</f>
        <v>0.2</v>
      </c>
      <c r="L11" s="2" t="s">
        <v>84</v>
      </c>
      <c r="M11" s="2" t="str">
        <f t="shared" si="1"/>
        <v>vat not applied</v>
      </c>
      <c r="N11" s="2">
        <f t="shared" si="2"/>
        <v>146070</v>
      </c>
      <c r="O11" s="2">
        <v>21910.5</v>
      </c>
      <c r="P11" s="2">
        <v>708439.5</v>
      </c>
      <c r="Q11" s="2">
        <v>608625</v>
      </c>
      <c r="R11" s="2">
        <v>99814.5</v>
      </c>
      <c r="S11" s="1">
        <v>45178</v>
      </c>
      <c r="T11" s="2">
        <f t="shared" si="0"/>
        <v>815599.23801913927</v>
      </c>
    </row>
    <row r="12" spans="1:20" x14ac:dyDescent="0.25">
      <c r="A12">
        <v>50889</v>
      </c>
      <c r="B12" t="s">
        <v>36</v>
      </c>
      <c r="C12" t="s">
        <v>48</v>
      </c>
      <c r="D12" t="s">
        <v>41</v>
      </c>
      <c r="E12" t="s">
        <v>44</v>
      </c>
      <c r="F12">
        <v>1465</v>
      </c>
      <c r="G12" t="str">
        <f>_xlfn.XLOOKUP(C12,Summary!$D$6:$D$12,Summary!$C$6:$C$12)</f>
        <v>Luigi</v>
      </c>
      <c r="H12" s="2">
        <v>120</v>
      </c>
      <c r="I12" s="2">
        <v>12</v>
      </c>
      <c r="J12" s="2">
        <v>17580</v>
      </c>
      <c r="K12" s="13">
        <f>VLOOKUP(C12,Summary!$D$6:$E$12,2,0)</f>
        <v>0.22</v>
      </c>
      <c r="L12" s="2" t="s">
        <v>84</v>
      </c>
      <c r="M12" s="2" t="str">
        <f t="shared" si="1"/>
        <v>vat not applied</v>
      </c>
      <c r="N12" s="2">
        <f t="shared" si="2"/>
        <v>3867.6</v>
      </c>
      <c r="O12" s="2">
        <v>703.2</v>
      </c>
      <c r="P12" s="2">
        <v>16876.8</v>
      </c>
      <c r="Q12" s="2">
        <v>4395</v>
      </c>
      <c r="R12" s="2">
        <v>12481.8</v>
      </c>
      <c r="S12" s="1">
        <v>45213</v>
      </c>
      <c r="T12" s="2">
        <f t="shared" si="0"/>
        <v>19632.004661294541</v>
      </c>
    </row>
    <row r="13" spans="1:20" x14ac:dyDescent="0.25">
      <c r="A13">
        <v>59600</v>
      </c>
      <c r="B13" t="s">
        <v>39</v>
      </c>
      <c r="C13" t="s">
        <v>49</v>
      </c>
      <c r="D13" t="s">
        <v>42</v>
      </c>
      <c r="E13" t="s">
        <v>46</v>
      </c>
      <c r="F13">
        <v>1496</v>
      </c>
      <c r="G13" t="str">
        <f>_xlfn.XLOOKUP(C13,Summary!$D$6:$D$12,Summary!$C$6:$C$12)</f>
        <v xml:space="preserve">Klaas </v>
      </c>
      <c r="H13" s="2">
        <v>250</v>
      </c>
      <c r="I13" s="2">
        <v>300</v>
      </c>
      <c r="J13" s="2">
        <v>448800</v>
      </c>
      <c r="K13" s="13">
        <f>VLOOKUP(C13,Summary!$D$6:$E$12,2,0)</f>
        <v>0.24</v>
      </c>
      <c r="L13" s="2" t="s">
        <v>83</v>
      </c>
      <c r="M13" s="2">
        <f t="shared" si="1"/>
        <v>107712</v>
      </c>
      <c r="N13" s="2">
        <f t="shared" si="2"/>
        <v>107712</v>
      </c>
      <c r="O13" s="2">
        <v>62832</v>
      </c>
      <c r="P13" s="2">
        <v>385968</v>
      </c>
      <c r="Q13" s="2">
        <v>374000</v>
      </c>
      <c r="R13" s="2">
        <v>11968</v>
      </c>
      <c r="S13" s="1">
        <v>44983</v>
      </c>
      <c r="T13" s="2">
        <f t="shared" si="0"/>
        <v>501185.64800847496</v>
      </c>
    </row>
    <row r="14" spans="1:20" x14ac:dyDescent="0.25">
      <c r="A14">
        <v>44066</v>
      </c>
      <c r="B14" t="s">
        <v>36</v>
      </c>
      <c r="C14" t="s">
        <v>32</v>
      </c>
      <c r="D14" t="s">
        <v>43</v>
      </c>
      <c r="E14" t="s">
        <v>46</v>
      </c>
      <c r="F14">
        <v>2574</v>
      </c>
      <c r="G14" t="str">
        <f>_xlfn.XLOOKUP(C14,Summary!$D$6:$D$12,Summary!$C$6:$C$12)</f>
        <v>Bertha</v>
      </c>
      <c r="H14" s="2">
        <v>260</v>
      </c>
      <c r="I14" s="2">
        <v>12</v>
      </c>
      <c r="J14" s="2">
        <v>30888</v>
      </c>
      <c r="K14" s="13">
        <f>VLOOKUP(C14,Summary!$D$6:$E$12,2,0)</f>
        <v>0.19</v>
      </c>
      <c r="L14" s="2" t="s">
        <v>83</v>
      </c>
      <c r="M14" s="2">
        <f t="shared" si="1"/>
        <v>5868.72</v>
      </c>
      <c r="N14" s="2">
        <f t="shared" si="2"/>
        <v>5868.72</v>
      </c>
      <c r="O14" s="2">
        <v>3088.8</v>
      </c>
      <c r="P14" s="2">
        <v>27799.200000000001</v>
      </c>
      <c r="Q14" s="2">
        <v>7722</v>
      </c>
      <c r="R14" s="2">
        <v>20077.2</v>
      </c>
      <c r="S14" s="1">
        <v>45096</v>
      </c>
      <c r="T14" s="2">
        <f t="shared" si="0"/>
        <v>34493.365186465628</v>
      </c>
    </row>
    <row r="15" spans="1:20" x14ac:dyDescent="0.25">
      <c r="A15">
        <v>13567</v>
      </c>
      <c r="B15" t="s">
        <v>38</v>
      </c>
      <c r="C15" t="s">
        <v>48</v>
      </c>
      <c r="D15" t="s">
        <v>40</v>
      </c>
      <c r="E15" t="s">
        <v>45</v>
      </c>
      <c r="F15">
        <v>2992</v>
      </c>
      <c r="G15" t="str">
        <f>_xlfn.XLOOKUP(C15,Summary!$D$6:$D$12,Summary!$C$6:$C$12)</f>
        <v>Luigi</v>
      </c>
      <c r="H15" s="2">
        <v>10</v>
      </c>
      <c r="I15" s="2">
        <v>125</v>
      </c>
      <c r="J15" s="2">
        <v>374000</v>
      </c>
      <c r="K15" s="13">
        <f>VLOOKUP(C15,Summary!$D$6:$E$12,2,0)</f>
        <v>0.22</v>
      </c>
      <c r="L15" s="2" t="s">
        <v>83</v>
      </c>
      <c r="M15" s="2">
        <f t="shared" si="1"/>
        <v>82280</v>
      </c>
      <c r="N15" s="2">
        <f t="shared" si="2"/>
        <v>82280</v>
      </c>
      <c r="O15" s="2">
        <v>18700</v>
      </c>
      <c r="P15" s="2">
        <v>355300</v>
      </c>
      <c r="Q15" s="2">
        <v>359040</v>
      </c>
      <c r="R15" s="2">
        <v>-3740</v>
      </c>
      <c r="S15" s="1">
        <v>45195</v>
      </c>
      <c r="T15" s="2">
        <f t="shared" si="0"/>
        <v>417654.70667372912</v>
      </c>
    </row>
    <row r="16" spans="1:20" x14ac:dyDescent="0.25">
      <c r="A16">
        <v>95829</v>
      </c>
      <c r="B16" t="s">
        <v>29</v>
      </c>
      <c r="C16" t="s">
        <v>32</v>
      </c>
      <c r="D16" t="s">
        <v>42</v>
      </c>
      <c r="E16" t="s">
        <v>45</v>
      </c>
      <c r="F16">
        <v>2297</v>
      </c>
      <c r="G16" t="str">
        <f>_xlfn.XLOOKUP(C16,Summary!$D$6:$D$12,Summary!$C$6:$C$12)</f>
        <v>Bertha</v>
      </c>
      <c r="H16" s="2">
        <v>250</v>
      </c>
      <c r="I16" s="2">
        <v>20</v>
      </c>
      <c r="J16" s="2">
        <v>45940</v>
      </c>
      <c r="K16" s="13">
        <f>VLOOKUP(C16,Summary!$D$6:$E$12,2,0)</f>
        <v>0.19</v>
      </c>
      <c r="L16" s="2" t="s">
        <v>83</v>
      </c>
      <c r="M16" s="2">
        <f t="shared" si="1"/>
        <v>8728.6</v>
      </c>
      <c r="N16" s="2">
        <f t="shared" si="2"/>
        <v>8728.6</v>
      </c>
      <c r="O16" s="2">
        <v>2297</v>
      </c>
      <c r="P16" s="2">
        <v>43643</v>
      </c>
      <c r="Q16" s="2">
        <v>22970</v>
      </c>
      <c r="R16" s="2">
        <v>20673</v>
      </c>
      <c r="S16" s="1">
        <v>45017</v>
      </c>
      <c r="T16" s="2">
        <f t="shared" si="0"/>
        <v>51302.292044361275</v>
      </c>
    </row>
    <row r="17" spans="1:20" x14ac:dyDescent="0.25">
      <c r="A17">
        <v>40018</v>
      </c>
      <c r="B17" t="s">
        <v>29</v>
      </c>
      <c r="C17" t="s">
        <v>34</v>
      </c>
      <c r="D17" t="s">
        <v>30</v>
      </c>
      <c r="E17" t="s">
        <v>44</v>
      </c>
      <c r="F17">
        <v>2145</v>
      </c>
      <c r="G17" t="str">
        <f>_xlfn.XLOOKUP(C17,Summary!$D$6:$D$12,Summary!$C$6:$C$12)</f>
        <v>Francoise</v>
      </c>
      <c r="H17" s="2">
        <v>3</v>
      </c>
      <c r="I17" s="2">
        <v>7</v>
      </c>
      <c r="J17" s="2">
        <v>15015</v>
      </c>
      <c r="K17" s="13">
        <f>VLOOKUP(C17,Summary!$D$6:$E$12,2,0)</f>
        <v>0.2</v>
      </c>
      <c r="L17" s="2" t="s">
        <v>83</v>
      </c>
      <c r="M17" s="2">
        <f t="shared" si="1"/>
        <v>3003</v>
      </c>
      <c r="N17" s="2">
        <f t="shared" si="2"/>
        <v>3003</v>
      </c>
      <c r="O17" s="2">
        <v>300.3</v>
      </c>
      <c r="P17" s="2">
        <v>14714.7</v>
      </c>
      <c r="Q17" s="2">
        <v>10725</v>
      </c>
      <c r="R17" s="2">
        <v>3989.7000000000007</v>
      </c>
      <c r="S17" s="1">
        <v>45140</v>
      </c>
      <c r="T17" s="2">
        <f t="shared" si="0"/>
        <v>16767.608076754124</v>
      </c>
    </row>
    <row r="18" spans="1:20" x14ac:dyDescent="0.25">
      <c r="A18">
        <v>53030</v>
      </c>
      <c r="B18" t="s">
        <v>29</v>
      </c>
      <c r="C18" t="s">
        <v>48</v>
      </c>
      <c r="D18" t="s">
        <v>40</v>
      </c>
      <c r="E18" t="s">
        <v>46</v>
      </c>
      <c r="F18">
        <v>2007</v>
      </c>
      <c r="G18" t="str">
        <f>_xlfn.XLOOKUP(C18,Summary!$D$6:$D$12,Summary!$C$6:$C$12)</f>
        <v>Luigi</v>
      </c>
      <c r="H18" s="2">
        <v>10</v>
      </c>
      <c r="I18" s="2">
        <v>350</v>
      </c>
      <c r="J18" s="2">
        <v>702450</v>
      </c>
      <c r="K18" s="13">
        <f>VLOOKUP(C18,Summary!$D$6:$E$12,2,0)</f>
        <v>0.22</v>
      </c>
      <c r="L18" s="2" t="s">
        <v>84</v>
      </c>
      <c r="M18" s="2" t="str">
        <f t="shared" si="1"/>
        <v>vat not applied</v>
      </c>
      <c r="N18" s="2">
        <f t="shared" si="2"/>
        <v>154539</v>
      </c>
      <c r="O18" s="2">
        <v>105367.5</v>
      </c>
      <c r="P18" s="2">
        <v>597082.5</v>
      </c>
      <c r="Q18" s="2">
        <v>521820</v>
      </c>
      <c r="R18" s="2">
        <v>75262.5</v>
      </c>
      <c r="S18" s="1">
        <v>45145</v>
      </c>
      <c r="T18" s="2">
        <f t="shared" si="0"/>
        <v>784442.64359080489</v>
      </c>
    </row>
    <row r="19" spans="1:20" x14ac:dyDescent="0.25">
      <c r="A19">
        <v>35316</v>
      </c>
      <c r="B19" t="s">
        <v>33</v>
      </c>
      <c r="C19" t="s">
        <v>49</v>
      </c>
      <c r="D19" t="s">
        <v>35</v>
      </c>
      <c r="E19" t="s">
        <v>44</v>
      </c>
      <c r="F19">
        <v>1967</v>
      </c>
      <c r="G19" t="str">
        <f>_xlfn.XLOOKUP(C19,Summary!$D$6:$D$12,Summary!$C$6:$C$12)</f>
        <v xml:space="preserve">Klaas </v>
      </c>
      <c r="H19" s="2">
        <v>5</v>
      </c>
      <c r="I19" s="2">
        <v>15</v>
      </c>
      <c r="J19" s="2">
        <v>29505</v>
      </c>
      <c r="K19" s="13">
        <f>VLOOKUP(C19,Summary!$D$6:$E$12,2,0)</f>
        <v>0.24</v>
      </c>
      <c r="L19" s="2" t="s">
        <v>84</v>
      </c>
      <c r="M19" s="2" t="str">
        <f t="shared" si="1"/>
        <v>vat not applied</v>
      </c>
      <c r="N19" s="2">
        <f t="shared" si="2"/>
        <v>7081.2</v>
      </c>
      <c r="O19" s="2">
        <v>1180.2</v>
      </c>
      <c r="P19" s="2">
        <v>28324.799999999999</v>
      </c>
      <c r="Q19" s="2">
        <v>19670</v>
      </c>
      <c r="R19" s="2">
        <v>8654.7999999999993</v>
      </c>
      <c r="S19" s="1">
        <v>45062</v>
      </c>
      <c r="T19" s="2">
        <f t="shared" si="0"/>
        <v>32948.936150824542</v>
      </c>
    </row>
    <row r="20" spans="1:20" x14ac:dyDescent="0.25">
      <c r="A20">
        <v>48433</v>
      </c>
      <c r="B20" t="s">
        <v>29</v>
      </c>
      <c r="C20" t="s">
        <v>34</v>
      </c>
      <c r="D20" t="s">
        <v>43</v>
      </c>
      <c r="E20" t="s">
        <v>45</v>
      </c>
      <c r="F20">
        <v>2076</v>
      </c>
      <c r="G20" t="str">
        <f>_xlfn.XLOOKUP(C20,Summary!$D$6:$D$12,Summary!$C$6:$C$12)</f>
        <v>Francoise</v>
      </c>
      <c r="H20" s="2">
        <v>260</v>
      </c>
      <c r="I20" s="2">
        <v>350</v>
      </c>
      <c r="J20" s="2">
        <v>726600</v>
      </c>
      <c r="K20" s="13">
        <f>VLOOKUP(C20,Summary!$D$6:$E$12,2,0)</f>
        <v>0.2</v>
      </c>
      <c r="L20" s="2" t="s">
        <v>84</v>
      </c>
      <c r="M20" s="2" t="str">
        <f t="shared" si="1"/>
        <v>vat not applied</v>
      </c>
      <c r="N20" s="2">
        <f t="shared" si="2"/>
        <v>145320</v>
      </c>
      <c r="O20" s="2">
        <v>43596</v>
      </c>
      <c r="P20" s="2">
        <v>683004</v>
      </c>
      <c r="Q20" s="2">
        <v>539760</v>
      </c>
      <c r="R20" s="2">
        <v>143244</v>
      </c>
      <c r="S20" s="1">
        <v>44978</v>
      </c>
      <c r="T20" s="2">
        <f t="shared" si="0"/>
        <v>811411.52371425554</v>
      </c>
    </row>
    <row r="21" spans="1:20" x14ac:dyDescent="0.25">
      <c r="A21">
        <v>64530</v>
      </c>
      <c r="B21" t="s">
        <v>29</v>
      </c>
      <c r="C21" t="s">
        <v>47</v>
      </c>
      <c r="D21" t="s">
        <v>41</v>
      </c>
      <c r="E21" t="s">
        <v>45</v>
      </c>
      <c r="F21">
        <v>1333</v>
      </c>
      <c r="G21" t="str">
        <f>_xlfn.XLOOKUP(C21,Summary!$D$6:$D$12,Summary!$C$6:$C$12)</f>
        <v>Pedro</v>
      </c>
      <c r="H21" s="2">
        <v>120</v>
      </c>
      <c r="I21" s="2">
        <v>7</v>
      </c>
      <c r="J21" s="2">
        <v>9331</v>
      </c>
      <c r="K21" s="13">
        <f>VLOOKUP(C21,Summary!$D$6:$E$12,2,0)</f>
        <v>0.21</v>
      </c>
      <c r="L21" s="2" t="s">
        <v>84</v>
      </c>
      <c r="M21" s="2" t="str">
        <f t="shared" si="1"/>
        <v>vat not applied</v>
      </c>
      <c r="N21" s="2">
        <f t="shared" si="2"/>
        <v>1959.51</v>
      </c>
      <c r="O21" s="2">
        <v>559.86</v>
      </c>
      <c r="P21" s="2">
        <v>8771.14</v>
      </c>
      <c r="Q21" s="2">
        <v>6665</v>
      </c>
      <c r="R21" s="2">
        <v>2106.1399999999994</v>
      </c>
      <c r="S21" s="1">
        <v>45018</v>
      </c>
      <c r="T21" s="2">
        <f t="shared" si="0"/>
        <v>10420.149914365151</v>
      </c>
    </row>
    <row r="22" spans="1:20" x14ac:dyDescent="0.25">
      <c r="A22">
        <v>96672</v>
      </c>
      <c r="B22" t="s">
        <v>36</v>
      </c>
      <c r="C22" t="s">
        <v>32</v>
      </c>
      <c r="D22" t="s">
        <v>40</v>
      </c>
      <c r="E22" t="s">
        <v>46</v>
      </c>
      <c r="F22">
        <v>1013</v>
      </c>
      <c r="G22" t="str">
        <f>_xlfn.XLOOKUP(C22,Summary!$D$6:$D$12,Summary!$C$6:$C$12)</f>
        <v>Bertha</v>
      </c>
      <c r="H22" s="2">
        <v>10</v>
      </c>
      <c r="I22" s="2">
        <v>12</v>
      </c>
      <c r="J22" s="2">
        <v>12156</v>
      </c>
      <c r="K22" s="13">
        <f>VLOOKUP(C22,Summary!$D$6:$E$12,2,0)</f>
        <v>0.19</v>
      </c>
      <c r="L22" s="2" t="s">
        <v>84</v>
      </c>
      <c r="M22" s="2" t="str">
        <f t="shared" si="1"/>
        <v>vat not applied</v>
      </c>
      <c r="N22" s="2">
        <f t="shared" si="2"/>
        <v>2309.64</v>
      </c>
      <c r="O22" s="2">
        <v>1580.28</v>
      </c>
      <c r="P22" s="2">
        <v>10575.72</v>
      </c>
      <c r="Q22" s="2">
        <v>3039</v>
      </c>
      <c r="R22" s="2">
        <v>7536.7199999999993</v>
      </c>
      <c r="S22" s="1">
        <v>45196</v>
      </c>
      <c r="T22" s="2">
        <f t="shared" si="0"/>
        <v>13574.894690710833</v>
      </c>
    </row>
    <row r="23" spans="1:20" x14ac:dyDescent="0.25">
      <c r="A23">
        <v>55445</v>
      </c>
      <c r="B23" t="s">
        <v>29</v>
      </c>
      <c r="C23" t="s">
        <v>37</v>
      </c>
      <c r="D23" t="s">
        <v>43</v>
      </c>
      <c r="E23" t="s">
        <v>31</v>
      </c>
      <c r="F23">
        <v>2750</v>
      </c>
      <c r="G23" t="str">
        <f>_xlfn.XLOOKUP(C23,Summary!$D$6:$D$12,Summary!$C$6:$C$12)</f>
        <v>Ciarán</v>
      </c>
      <c r="H23" s="2">
        <v>260</v>
      </c>
      <c r="I23" s="2">
        <v>350</v>
      </c>
      <c r="J23" s="2">
        <v>962500</v>
      </c>
      <c r="K23" s="13">
        <f>VLOOKUP(C23,Summary!$D$6:$E$12,2,0)</f>
        <v>0.23</v>
      </c>
      <c r="L23" s="2" t="s">
        <v>84</v>
      </c>
      <c r="M23" s="2" t="str">
        <f t="shared" si="1"/>
        <v>vat not applied</v>
      </c>
      <c r="N23" s="2">
        <f t="shared" si="2"/>
        <v>221375</v>
      </c>
      <c r="O23" s="2">
        <v>0</v>
      </c>
      <c r="P23" s="2">
        <v>962500</v>
      </c>
      <c r="Q23" s="2">
        <v>715000</v>
      </c>
      <c r="R23" s="2">
        <v>247500</v>
      </c>
      <c r="S23" s="1">
        <v>45154</v>
      </c>
      <c r="T23" s="2">
        <f t="shared" si="0"/>
        <v>1074846.6715868029</v>
      </c>
    </row>
    <row r="24" spans="1:20" x14ac:dyDescent="0.25">
      <c r="A24">
        <v>46145</v>
      </c>
      <c r="B24" t="s">
        <v>36</v>
      </c>
      <c r="C24" t="s">
        <v>32</v>
      </c>
      <c r="D24" t="s">
        <v>40</v>
      </c>
      <c r="E24" t="s">
        <v>45</v>
      </c>
      <c r="F24">
        <v>1775</v>
      </c>
      <c r="G24" t="str">
        <f>_xlfn.XLOOKUP(C24,Summary!$D$6:$D$12,Summary!$C$6:$C$12)</f>
        <v>Bertha</v>
      </c>
      <c r="H24" s="2">
        <v>10</v>
      </c>
      <c r="I24" s="2">
        <v>12</v>
      </c>
      <c r="J24" s="2">
        <v>21300</v>
      </c>
      <c r="K24" s="13">
        <f>VLOOKUP(C24,Summary!$D$6:$E$12,2,0)</f>
        <v>0.19</v>
      </c>
      <c r="L24" s="2" t="s">
        <v>83</v>
      </c>
      <c r="M24" s="2">
        <f t="shared" si="1"/>
        <v>4047</v>
      </c>
      <c r="N24" s="2">
        <f t="shared" si="2"/>
        <v>4047</v>
      </c>
      <c r="O24" s="2">
        <v>1917</v>
      </c>
      <c r="P24" s="2">
        <v>19383</v>
      </c>
      <c r="Q24" s="2">
        <v>5325</v>
      </c>
      <c r="R24" s="2">
        <v>14058</v>
      </c>
      <c r="S24" s="1">
        <v>45126</v>
      </c>
      <c r="T24" s="2">
        <f t="shared" si="0"/>
        <v>23786.217251739119</v>
      </c>
    </row>
    <row r="25" spans="1:20" x14ac:dyDescent="0.25">
      <c r="A25">
        <v>78783</v>
      </c>
      <c r="B25" t="s">
        <v>33</v>
      </c>
      <c r="C25" t="s">
        <v>49</v>
      </c>
      <c r="D25" t="s">
        <v>40</v>
      </c>
      <c r="E25" t="s">
        <v>44</v>
      </c>
      <c r="F25">
        <v>2363</v>
      </c>
      <c r="G25" t="str">
        <f>_xlfn.XLOOKUP(C25,Summary!$D$6:$D$12,Summary!$C$6:$C$12)</f>
        <v xml:space="preserve">Klaas </v>
      </c>
      <c r="H25" s="2">
        <v>10</v>
      </c>
      <c r="I25" s="2">
        <v>15</v>
      </c>
      <c r="J25" s="2">
        <v>35445</v>
      </c>
      <c r="K25" s="13">
        <f>VLOOKUP(C25,Summary!$D$6:$E$12,2,0)</f>
        <v>0.24</v>
      </c>
      <c r="L25" s="2" t="s">
        <v>83</v>
      </c>
      <c r="M25" s="2">
        <f t="shared" si="1"/>
        <v>8506.7999999999993</v>
      </c>
      <c r="N25" s="2">
        <f t="shared" si="2"/>
        <v>8506.7999999999993</v>
      </c>
      <c r="O25" s="2">
        <v>708.9</v>
      </c>
      <c r="P25" s="2">
        <v>34736.1</v>
      </c>
      <c r="Q25" s="2">
        <v>23630</v>
      </c>
      <c r="R25" s="2">
        <v>11106.099999999999</v>
      </c>
      <c r="S25" s="1">
        <v>45279</v>
      </c>
      <c r="T25" s="2">
        <f t="shared" si="0"/>
        <v>39582.27560976024</v>
      </c>
    </row>
    <row r="26" spans="1:20" x14ac:dyDescent="0.25">
      <c r="A26">
        <v>87537</v>
      </c>
      <c r="B26" t="s">
        <v>29</v>
      </c>
      <c r="C26" t="s">
        <v>49</v>
      </c>
      <c r="D26" t="s">
        <v>43</v>
      </c>
      <c r="E26" t="s">
        <v>44</v>
      </c>
      <c r="F26">
        <v>1778</v>
      </c>
      <c r="G26" t="str">
        <f>_xlfn.XLOOKUP(C26,Summary!$D$6:$D$12,Summary!$C$6:$C$12)</f>
        <v xml:space="preserve">Klaas </v>
      </c>
      <c r="H26" s="2">
        <v>260</v>
      </c>
      <c r="I26" s="2">
        <v>350</v>
      </c>
      <c r="J26" s="2">
        <v>622300</v>
      </c>
      <c r="K26" s="13">
        <f>VLOOKUP(C26,Summary!$D$6:$E$12,2,0)</f>
        <v>0.24</v>
      </c>
      <c r="L26" s="2" t="s">
        <v>83</v>
      </c>
      <c r="M26" s="2">
        <f t="shared" si="1"/>
        <v>149352</v>
      </c>
      <c r="N26" s="2">
        <f t="shared" si="2"/>
        <v>149352</v>
      </c>
      <c r="O26" s="2">
        <v>24892</v>
      </c>
      <c r="P26" s="2">
        <v>597408</v>
      </c>
      <c r="Q26" s="2">
        <v>462280</v>
      </c>
      <c r="R26" s="2">
        <v>135128</v>
      </c>
      <c r="S26" s="1">
        <v>45034</v>
      </c>
      <c r="T26" s="2">
        <f t="shared" si="0"/>
        <v>694937.22984775843</v>
      </c>
    </row>
    <row r="27" spans="1:20" x14ac:dyDescent="0.25">
      <c r="A27">
        <v>40201</v>
      </c>
      <c r="B27" t="s">
        <v>29</v>
      </c>
      <c r="C27" t="s">
        <v>32</v>
      </c>
      <c r="D27" t="s">
        <v>43</v>
      </c>
      <c r="E27" t="s">
        <v>44</v>
      </c>
      <c r="F27">
        <v>1907</v>
      </c>
      <c r="G27" t="str">
        <f>_xlfn.XLOOKUP(C27,Summary!$D$6:$D$12,Summary!$C$6:$C$12)</f>
        <v>Bertha</v>
      </c>
      <c r="H27" s="2">
        <v>260</v>
      </c>
      <c r="I27" s="2">
        <v>350</v>
      </c>
      <c r="J27" s="2">
        <v>667450</v>
      </c>
      <c r="K27" s="13">
        <f>VLOOKUP(C27,Summary!$D$6:$E$12,2,0)</f>
        <v>0.19</v>
      </c>
      <c r="L27" s="2" t="s">
        <v>83</v>
      </c>
      <c r="M27" s="2">
        <f t="shared" si="1"/>
        <v>126815.5</v>
      </c>
      <c r="N27" s="2">
        <f t="shared" si="2"/>
        <v>126815.5</v>
      </c>
      <c r="O27" s="2">
        <v>26698</v>
      </c>
      <c r="P27" s="2">
        <v>640752</v>
      </c>
      <c r="Q27" s="2">
        <v>495820</v>
      </c>
      <c r="R27" s="2">
        <v>144932</v>
      </c>
      <c r="S27" s="1">
        <v>45243</v>
      </c>
      <c r="T27" s="2">
        <f t="shared" si="0"/>
        <v>745357.31007855746</v>
      </c>
    </row>
    <row r="28" spans="1:20" x14ac:dyDescent="0.25">
      <c r="A28">
        <v>61447</v>
      </c>
      <c r="B28" t="s">
        <v>39</v>
      </c>
      <c r="C28" t="s">
        <v>47</v>
      </c>
      <c r="D28" t="s">
        <v>30</v>
      </c>
      <c r="E28" t="s">
        <v>46</v>
      </c>
      <c r="F28">
        <v>801</v>
      </c>
      <c r="G28" t="str">
        <f>_xlfn.XLOOKUP(C28,Summary!$D$6:$D$12,Summary!$C$6:$C$12)</f>
        <v>Pedro</v>
      </c>
      <c r="H28" s="2">
        <v>3</v>
      </c>
      <c r="I28" s="2">
        <v>300</v>
      </c>
      <c r="J28" s="2">
        <v>240300</v>
      </c>
      <c r="K28" s="13">
        <f>VLOOKUP(C28,Summary!$D$6:$E$12,2,0)</f>
        <v>0.21</v>
      </c>
      <c r="L28" s="2" t="s">
        <v>84</v>
      </c>
      <c r="M28" s="2" t="str">
        <f t="shared" si="1"/>
        <v>vat not applied</v>
      </c>
      <c r="N28" s="2">
        <f t="shared" si="2"/>
        <v>50463</v>
      </c>
      <c r="O28" s="2">
        <v>33642</v>
      </c>
      <c r="P28" s="2">
        <v>206658</v>
      </c>
      <c r="Q28" s="2">
        <v>200250</v>
      </c>
      <c r="R28" s="2">
        <v>6408</v>
      </c>
      <c r="S28" s="1">
        <v>45063</v>
      </c>
      <c r="T28" s="2">
        <f t="shared" si="0"/>
        <v>268348.73265694414</v>
      </c>
    </row>
    <row r="29" spans="1:20" x14ac:dyDescent="0.25">
      <c r="A29">
        <v>17930</v>
      </c>
      <c r="B29" t="s">
        <v>29</v>
      </c>
      <c r="C29" t="s">
        <v>32</v>
      </c>
      <c r="D29" t="s">
        <v>43</v>
      </c>
      <c r="E29" t="s">
        <v>45</v>
      </c>
      <c r="F29">
        <v>1159</v>
      </c>
      <c r="G29" t="str">
        <f>_xlfn.XLOOKUP(C29,Summary!$D$6:$D$12,Summary!$C$6:$C$12)</f>
        <v>Bertha</v>
      </c>
      <c r="H29" s="2">
        <v>260</v>
      </c>
      <c r="I29" s="2">
        <v>7</v>
      </c>
      <c r="J29" s="2">
        <v>8113</v>
      </c>
      <c r="K29" s="13">
        <f>VLOOKUP(C29,Summary!$D$6:$E$12,2,0)</f>
        <v>0.19</v>
      </c>
      <c r="L29" s="2" t="s">
        <v>84</v>
      </c>
      <c r="M29" s="2" t="str">
        <f t="shared" si="1"/>
        <v>vat not applied</v>
      </c>
      <c r="N29" s="2">
        <f t="shared" si="2"/>
        <v>1541.47</v>
      </c>
      <c r="O29" s="2">
        <v>405.65</v>
      </c>
      <c r="P29" s="2">
        <v>7707.35</v>
      </c>
      <c r="Q29" s="2">
        <v>5795</v>
      </c>
      <c r="R29" s="2">
        <v>1912.3500000000004</v>
      </c>
      <c r="S29" s="1">
        <v>45109</v>
      </c>
      <c r="T29" s="2">
        <f t="shared" si="0"/>
        <v>9059.9803081389418</v>
      </c>
    </row>
    <row r="30" spans="1:20" x14ac:dyDescent="0.25">
      <c r="A30">
        <v>45863</v>
      </c>
      <c r="B30" t="s">
        <v>39</v>
      </c>
      <c r="C30" t="s">
        <v>49</v>
      </c>
      <c r="D30" t="s">
        <v>35</v>
      </c>
      <c r="E30" t="s">
        <v>45</v>
      </c>
      <c r="F30">
        <v>3802.5</v>
      </c>
      <c r="G30" t="str">
        <f>_xlfn.XLOOKUP(C30,Summary!$D$6:$D$12,Summary!$C$6:$C$12)</f>
        <v xml:space="preserve">Klaas </v>
      </c>
      <c r="H30" s="2">
        <v>5</v>
      </c>
      <c r="I30" s="2">
        <v>300</v>
      </c>
      <c r="J30" s="2">
        <v>1140750</v>
      </c>
      <c r="K30" s="13">
        <f>VLOOKUP(C30,Summary!$D$6:$E$12,2,0)</f>
        <v>0.24</v>
      </c>
      <c r="L30" s="2" t="s">
        <v>84</v>
      </c>
      <c r="M30" s="2" t="str">
        <f t="shared" si="1"/>
        <v>vat not applied</v>
      </c>
      <c r="N30" s="2">
        <f t="shared" si="2"/>
        <v>273780</v>
      </c>
      <c r="O30" s="2">
        <v>102667.5</v>
      </c>
      <c r="P30" s="2">
        <v>1038082.5</v>
      </c>
      <c r="Q30" s="2">
        <v>950625</v>
      </c>
      <c r="R30" s="2">
        <v>87457.5</v>
      </c>
      <c r="S30" s="1">
        <v>45008</v>
      </c>
      <c r="T30" s="2">
        <f t="shared" si="0"/>
        <v>1273902.6915456057</v>
      </c>
    </row>
    <row r="31" spans="1:20" x14ac:dyDescent="0.25">
      <c r="A31">
        <v>28574</v>
      </c>
      <c r="B31" t="s">
        <v>29</v>
      </c>
      <c r="C31" t="s">
        <v>37</v>
      </c>
      <c r="D31" t="s">
        <v>30</v>
      </c>
      <c r="E31" t="s">
        <v>46</v>
      </c>
      <c r="F31">
        <v>2521.5</v>
      </c>
      <c r="G31" t="str">
        <f>_xlfn.XLOOKUP(C31,Summary!$D$6:$D$12,Summary!$C$6:$C$12)</f>
        <v>Ciarán</v>
      </c>
      <c r="H31" s="2">
        <v>3</v>
      </c>
      <c r="I31" s="2">
        <v>20</v>
      </c>
      <c r="J31" s="2">
        <v>50430</v>
      </c>
      <c r="K31" s="13">
        <f>VLOOKUP(C31,Summary!$D$6:$E$12,2,0)</f>
        <v>0.23</v>
      </c>
      <c r="L31" s="2" t="s">
        <v>83</v>
      </c>
      <c r="M31" s="2">
        <f t="shared" si="1"/>
        <v>11598.9</v>
      </c>
      <c r="N31" s="2">
        <f t="shared" si="2"/>
        <v>11598.9</v>
      </c>
      <c r="O31" s="2">
        <v>6051.6</v>
      </c>
      <c r="P31" s="2">
        <v>44378.399999999994</v>
      </c>
      <c r="Q31" s="2">
        <v>25215</v>
      </c>
      <c r="R31" s="2">
        <v>19163.399999999998</v>
      </c>
      <c r="S31" s="1">
        <v>45067</v>
      </c>
      <c r="T31" s="2">
        <f t="shared" si="0"/>
        <v>56316.381972075294</v>
      </c>
    </row>
    <row r="32" spans="1:20" x14ac:dyDescent="0.25">
      <c r="A32">
        <v>67030</v>
      </c>
      <c r="B32" t="s">
        <v>29</v>
      </c>
      <c r="C32" t="s">
        <v>34</v>
      </c>
      <c r="D32" t="s">
        <v>40</v>
      </c>
      <c r="E32" t="s">
        <v>44</v>
      </c>
      <c r="F32">
        <v>3945</v>
      </c>
      <c r="G32" t="str">
        <f>_xlfn.XLOOKUP(C32,Summary!$D$6:$D$12,Summary!$C$6:$C$12)</f>
        <v>Francoise</v>
      </c>
      <c r="H32" s="2">
        <v>10</v>
      </c>
      <c r="I32" s="2">
        <v>7</v>
      </c>
      <c r="J32" s="2">
        <v>27615</v>
      </c>
      <c r="K32" s="13">
        <f>VLOOKUP(C32,Summary!$D$6:$E$12,2,0)</f>
        <v>0.2</v>
      </c>
      <c r="L32" s="2" t="s">
        <v>84</v>
      </c>
      <c r="M32" s="2" t="str">
        <f t="shared" si="1"/>
        <v>vat not applied</v>
      </c>
      <c r="N32" s="2">
        <f t="shared" si="2"/>
        <v>5523</v>
      </c>
      <c r="O32" s="2">
        <v>276.14999999999998</v>
      </c>
      <c r="P32" s="2">
        <v>27338.850000000002</v>
      </c>
      <c r="Q32" s="2">
        <v>19725</v>
      </c>
      <c r="R32" s="2">
        <v>7613.8500000000022</v>
      </c>
      <c r="S32" s="1">
        <v>45264</v>
      </c>
      <c r="T32" s="2">
        <f t="shared" si="0"/>
        <v>30838.328141163183</v>
      </c>
    </row>
    <row r="33" spans="1:20" x14ac:dyDescent="0.25">
      <c r="A33">
        <v>76757</v>
      </c>
      <c r="B33" t="s">
        <v>39</v>
      </c>
      <c r="C33" t="s">
        <v>34</v>
      </c>
      <c r="D33" t="s">
        <v>41</v>
      </c>
      <c r="E33" t="s">
        <v>45</v>
      </c>
      <c r="F33">
        <v>1659</v>
      </c>
      <c r="G33" t="str">
        <f>_xlfn.XLOOKUP(C33,Summary!$D$6:$D$12,Summary!$C$6:$C$12)</f>
        <v>Francoise</v>
      </c>
      <c r="H33" s="2">
        <v>120</v>
      </c>
      <c r="I33" s="2">
        <v>300</v>
      </c>
      <c r="J33" s="2">
        <v>497700</v>
      </c>
      <c r="K33" s="13">
        <f>VLOOKUP(C33,Summary!$D$6:$E$12,2,0)</f>
        <v>0.2</v>
      </c>
      <c r="L33" s="2" t="s">
        <v>84</v>
      </c>
      <c r="M33" s="2" t="str">
        <f t="shared" si="1"/>
        <v>vat not applied</v>
      </c>
      <c r="N33" s="2">
        <f t="shared" si="2"/>
        <v>99540</v>
      </c>
      <c r="O33" s="2">
        <v>34839</v>
      </c>
      <c r="P33" s="2">
        <v>462861</v>
      </c>
      <c r="Q33" s="2">
        <v>414750</v>
      </c>
      <c r="R33" s="2">
        <v>48111</v>
      </c>
      <c r="S33" s="1">
        <v>45172</v>
      </c>
      <c r="T33" s="2">
        <f t="shared" si="0"/>
        <v>555793.44254415773</v>
      </c>
    </row>
    <row r="34" spans="1:20" x14ac:dyDescent="0.25">
      <c r="A34">
        <v>25932</v>
      </c>
      <c r="B34" t="s">
        <v>36</v>
      </c>
      <c r="C34" t="s">
        <v>47</v>
      </c>
      <c r="D34" t="s">
        <v>41</v>
      </c>
      <c r="E34" t="s">
        <v>46</v>
      </c>
      <c r="F34">
        <v>500</v>
      </c>
      <c r="G34" t="str">
        <f>_xlfn.XLOOKUP(C34,Summary!$D$6:$D$12,Summary!$C$6:$C$12)</f>
        <v>Pedro</v>
      </c>
      <c r="H34" s="2">
        <v>120</v>
      </c>
      <c r="I34" s="2">
        <v>12</v>
      </c>
      <c r="J34" s="2">
        <v>6000</v>
      </c>
      <c r="K34" s="13">
        <f>VLOOKUP(C34,Summary!$D$6:$E$12,2,0)</f>
        <v>0.21</v>
      </c>
      <c r="L34" s="2" t="s">
        <v>84</v>
      </c>
      <c r="M34" s="2" t="str">
        <f t="shared" si="1"/>
        <v>vat not applied</v>
      </c>
      <c r="N34" s="2">
        <f t="shared" si="2"/>
        <v>1260</v>
      </c>
      <c r="O34" s="2">
        <v>900</v>
      </c>
      <c r="P34" s="2">
        <v>5100</v>
      </c>
      <c r="Q34" s="2">
        <v>1500</v>
      </c>
      <c r="R34" s="2">
        <v>3600</v>
      </c>
      <c r="S34" s="1">
        <v>45111</v>
      </c>
      <c r="T34" s="2">
        <f t="shared" si="0"/>
        <v>6700.3428878138366</v>
      </c>
    </row>
    <row r="35" spans="1:20" x14ac:dyDescent="0.25">
      <c r="A35">
        <v>27807</v>
      </c>
      <c r="B35" t="s">
        <v>33</v>
      </c>
      <c r="C35" t="s">
        <v>48</v>
      </c>
      <c r="D35" t="s">
        <v>40</v>
      </c>
      <c r="E35" t="s">
        <v>46</v>
      </c>
      <c r="F35">
        <v>1767</v>
      </c>
      <c r="G35" t="str">
        <f>_xlfn.XLOOKUP(C35,Summary!$D$6:$D$12,Summary!$C$6:$C$12)</f>
        <v>Luigi</v>
      </c>
      <c r="H35" s="2">
        <v>10</v>
      </c>
      <c r="I35" s="2">
        <v>15</v>
      </c>
      <c r="J35" s="2">
        <v>26505</v>
      </c>
      <c r="K35" s="13">
        <f>VLOOKUP(C35,Summary!$D$6:$E$12,2,0)</f>
        <v>0.22</v>
      </c>
      <c r="L35" s="2" t="s">
        <v>83</v>
      </c>
      <c r="M35" s="2">
        <f t="shared" si="1"/>
        <v>5831.1</v>
      </c>
      <c r="N35" s="2">
        <f t="shared" si="2"/>
        <v>5831.1</v>
      </c>
      <c r="O35" s="2">
        <v>3710.7</v>
      </c>
      <c r="P35" s="2">
        <v>22794.3</v>
      </c>
      <c r="Q35" s="2">
        <v>17670</v>
      </c>
      <c r="R35" s="2">
        <v>5124.2999999999993</v>
      </c>
      <c r="S35" s="1">
        <v>45094</v>
      </c>
      <c r="T35" s="2">
        <f t="shared" si="0"/>
        <v>29598.764706917624</v>
      </c>
    </row>
    <row r="36" spans="1:20" x14ac:dyDescent="0.25">
      <c r="A36">
        <v>96568</v>
      </c>
      <c r="B36" t="s">
        <v>39</v>
      </c>
      <c r="C36" t="s">
        <v>49</v>
      </c>
      <c r="D36" t="s">
        <v>42</v>
      </c>
      <c r="E36" t="s">
        <v>44</v>
      </c>
      <c r="F36">
        <v>1874</v>
      </c>
      <c r="G36" t="str">
        <f>_xlfn.XLOOKUP(C36,Summary!$D$6:$D$12,Summary!$C$6:$C$12)</f>
        <v xml:space="preserve">Klaas </v>
      </c>
      <c r="H36" s="2">
        <v>250</v>
      </c>
      <c r="I36" s="2">
        <v>300</v>
      </c>
      <c r="J36" s="2">
        <v>562200</v>
      </c>
      <c r="K36" s="13">
        <f>VLOOKUP(C36,Summary!$D$6:$E$12,2,0)</f>
        <v>0.24</v>
      </c>
      <c r="L36" s="2" t="s">
        <v>83</v>
      </c>
      <c r="M36" s="2">
        <f t="shared" si="1"/>
        <v>134928</v>
      </c>
      <c r="N36" s="2">
        <f t="shared" si="2"/>
        <v>134928</v>
      </c>
      <c r="O36" s="2">
        <v>16866</v>
      </c>
      <c r="P36" s="2">
        <v>545334</v>
      </c>
      <c r="Q36" s="2">
        <v>468500</v>
      </c>
      <c r="R36" s="2">
        <v>76834</v>
      </c>
      <c r="S36" s="1">
        <v>45179</v>
      </c>
      <c r="T36" s="2">
        <f t="shared" si="0"/>
        <v>627822.12858815643</v>
      </c>
    </row>
    <row r="37" spans="1:20" x14ac:dyDescent="0.25">
      <c r="A37">
        <v>31826</v>
      </c>
      <c r="B37" t="s">
        <v>39</v>
      </c>
      <c r="C37" t="s">
        <v>37</v>
      </c>
      <c r="D37" t="s">
        <v>42</v>
      </c>
      <c r="E37" t="s">
        <v>44</v>
      </c>
      <c r="F37">
        <v>986</v>
      </c>
      <c r="G37" t="str">
        <f>_xlfn.XLOOKUP(C37,Summary!$D$6:$D$12,Summary!$C$6:$C$12)</f>
        <v>Ciarán</v>
      </c>
      <c r="H37" s="2">
        <v>250</v>
      </c>
      <c r="I37" s="2">
        <v>300</v>
      </c>
      <c r="J37" s="2">
        <v>295800</v>
      </c>
      <c r="K37" s="13">
        <f>VLOOKUP(C37,Summary!$D$6:$E$12,2,0)</f>
        <v>0.23</v>
      </c>
      <c r="L37" s="2" t="s">
        <v>83</v>
      </c>
      <c r="M37" s="2">
        <f t="shared" si="1"/>
        <v>68034</v>
      </c>
      <c r="N37" s="2">
        <f t="shared" si="2"/>
        <v>68034</v>
      </c>
      <c r="O37" s="2">
        <v>2958</v>
      </c>
      <c r="P37" s="2">
        <v>292842</v>
      </c>
      <c r="Q37" s="2">
        <v>246500</v>
      </c>
      <c r="R37" s="2">
        <v>46342</v>
      </c>
      <c r="S37" s="1">
        <v>44960</v>
      </c>
      <c r="T37" s="2">
        <f t="shared" si="0"/>
        <v>330326.90436922212</v>
      </c>
    </row>
    <row r="38" spans="1:20" x14ac:dyDescent="0.25">
      <c r="A38">
        <v>67944</v>
      </c>
      <c r="B38" t="s">
        <v>36</v>
      </c>
      <c r="C38" t="s">
        <v>47</v>
      </c>
      <c r="D38" t="s">
        <v>43</v>
      </c>
      <c r="E38" t="s">
        <v>45</v>
      </c>
      <c r="F38">
        <v>1123</v>
      </c>
      <c r="G38" t="str">
        <f>_xlfn.XLOOKUP(C38,Summary!$D$6:$D$12,Summary!$C$6:$C$12)</f>
        <v>Pedro</v>
      </c>
      <c r="H38" s="2">
        <v>260</v>
      </c>
      <c r="I38" s="2">
        <v>12</v>
      </c>
      <c r="J38" s="2">
        <v>13476</v>
      </c>
      <c r="K38" s="13">
        <f>VLOOKUP(C38,Summary!$D$6:$E$12,2,0)</f>
        <v>0.21</v>
      </c>
      <c r="L38" s="2" t="s">
        <v>83</v>
      </c>
      <c r="M38" s="2">
        <f t="shared" si="1"/>
        <v>2829.96</v>
      </c>
      <c r="N38" s="2">
        <f t="shared" si="2"/>
        <v>2829.96</v>
      </c>
      <c r="O38" s="2">
        <v>673.8</v>
      </c>
      <c r="P38" s="2">
        <v>12802.2</v>
      </c>
      <c r="Q38" s="2">
        <v>3369</v>
      </c>
      <c r="R38" s="2">
        <v>9433.2000000000007</v>
      </c>
      <c r="S38" s="1">
        <v>45234</v>
      </c>
      <c r="T38" s="2">
        <f t="shared" si="0"/>
        <v>15048.970126029877</v>
      </c>
    </row>
    <row r="39" spans="1:20" x14ac:dyDescent="0.25">
      <c r="A39">
        <v>91512</v>
      </c>
      <c r="B39" t="s">
        <v>29</v>
      </c>
      <c r="C39" t="s">
        <v>47</v>
      </c>
      <c r="D39" t="s">
        <v>30</v>
      </c>
      <c r="E39" t="s">
        <v>44</v>
      </c>
      <c r="F39">
        <v>1397</v>
      </c>
      <c r="G39" t="str">
        <f>_xlfn.XLOOKUP(C39,Summary!$D$6:$D$12,Summary!$C$6:$C$12)</f>
        <v>Pedro</v>
      </c>
      <c r="H39" s="2">
        <v>3</v>
      </c>
      <c r="I39" s="2">
        <v>350</v>
      </c>
      <c r="J39" s="2">
        <v>488950</v>
      </c>
      <c r="K39" s="13">
        <f>VLOOKUP(C39,Summary!$D$6:$E$12,2,0)</f>
        <v>0.21</v>
      </c>
      <c r="L39" s="2" t="s">
        <v>84</v>
      </c>
      <c r="M39" s="2" t="str">
        <f t="shared" si="1"/>
        <v>vat not applied</v>
      </c>
      <c r="N39" s="2">
        <f t="shared" si="2"/>
        <v>102679.5</v>
      </c>
      <c r="O39" s="2">
        <v>4889.5</v>
      </c>
      <c r="P39" s="2">
        <v>484060.5</v>
      </c>
      <c r="Q39" s="2">
        <v>363220</v>
      </c>
      <c r="R39" s="2">
        <v>120840.5</v>
      </c>
      <c r="S39" s="1">
        <v>44993</v>
      </c>
      <c r="T39" s="2">
        <f t="shared" si="0"/>
        <v>546022.10916609585</v>
      </c>
    </row>
    <row r="40" spans="1:20" x14ac:dyDescent="0.25">
      <c r="A40">
        <v>75204</v>
      </c>
      <c r="B40" t="s">
        <v>29</v>
      </c>
      <c r="C40" t="s">
        <v>37</v>
      </c>
      <c r="D40" t="s">
        <v>35</v>
      </c>
      <c r="E40" t="s">
        <v>31</v>
      </c>
      <c r="F40">
        <v>1899</v>
      </c>
      <c r="G40" t="str">
        <f>_xlfn.XLOOKUP(C40,Summary!$D$6:$D$12,Summary!$C$6:$C$12)</f>
        <v>Ciarán</v>
      </c>
      <c r="H40" s="2">
        <v>5</v>
      </c>
      <c r="I40" s="2">
        <v>20</v>
      </c>
      <c r="J40" s="2">
        <v>37980</v>
      </c>
      <c r="K40" s="13">
        <f>VLOOKUP(C40,Summary!$D$6:$E$12,2,0)</f>
        <v>0.23</v>
      </c>
      <c r="L40" s="2" t="s">
        <v>84</v>
      </c>
      <c r="M40" s="2" t="str">
        <f t="shared" si="1"/>
        <v>vat not applied</v>
      </c>
      <c r="N40" s="2">
        <f t="shared" si="2"/>
        <v>8735.4</v>
      </c>
      <c r="O40" s="2">
        <v>0</v>
      </c>
      <c r="P40" s="2">
        <v>37980</v>
      </c>
      <c r="Q40" s="2">
        <v>18990</v>
      </c>
      <c r="R40" s="2">
        <v>18990</v>
      </c>
      <c r="S40" s="1">
        <v>44982</v>
      </c>
      <c r="T40" s="2">
        <f t="shared" si="0"/>
        <v>42413.170479861583</v>
      </c>
    </row>
    <row r="41" spans="1:20" x14ac:dyDescent="0.25">
      <c r="A41">
        <v>82882</v>
      </c>
      <c r="B41" t="s">
        <v>38</v>
      </c>
      <c r="C41" t="s">
        <v>49</v>
      </c>
      <c r="D41" t="s">
        <v>42</v>
      </c>
      <c r="E41" t="s">
        <v>46</v>
      </c>
      <c r="F41">
        <v>1583</v>
      </c>
      <c r="G41" t="str">
        <f>_xlfn.XLOOKUP(C41,Summary!$D$6:$D$12,Summary!$C$6:$C$12)</f>
        <v xml:space="preserve">Klaas </v>
      </c>
      <c r="H41" s="2">
        <v>250</v>
      </c>
      <c r="I41" s="2">
        <v>125</v>
      </c>
      <c r="J41" s="2">
        <v>197875</v>
      </c>
      <c r="K41" s="13">
        <f>VLOOKUP(C41,Summary!$D$6:$E$12,2,0)</f>
        <v>0.24</v>
      </c>
      <c r="L41" s="2" t="s">
        <v>84</v>
      </c>
      <c r="M41" s="2" t="str">
        <f t="shared" si="1"/>
        <v>vat not applied</v>
      </c>
      <c r="N41" s="2">
        <f t="shared" si="2"/>
        <v>47490</v>
      </c>
      <c r="O41" s="2">
        <v>25723.75</v>
      </c>
      <c r="P41" s="2">
        <v>172151.25</v>
      </c>
      <c r="Q41" s="2">
        <v>189960</v>
      </c>
      <c r="R41" s="2">
        <v>-17808.75</v>
      </c>
      <c r="S41" s="1">
        <v>45170</v>
      </c>
      <c r="T41" s="2">
        <f t="shared" si="0"/>
        <v>220971.72482102714</v>
      </c>
    </row>
    <row r="42" spans="1:20" x14ac:dyDescent="0.25">
      <c r="A42">
        <v>85111</v>
      </c>
      <c r="B42" t="s">
        <v>29</v>
      </c>
      <c r="C42" t="s">
        <v>34</v>
      </c>
      <c r="D42" t="s">
        <v>40</v>
      </c>
      <c r="E42" t="s">
        <v>45</v>
      </c>
      <c r="F42">
        <v>1303</v>
      </c>
      <c r="G42" t="str">
        <f>_xlfn.XLOOKUP(C42,Summary!$D$6:$D$12,Summary!$C$6:$C$12)</f>
        <v>Francoise</v>
      </c>
      <c r="H42" s="2">
        <v>10</v>
      </c>
      <c r="I42" s="2">
        <v>20</v>
      </c>
      <c r="J42" s="2">
        <v>26060</v>
      </c>
      <c r="K42" s="13">
        <f>VLOOKUP(C42,Summary!$D$6:$E$12,2,0)</f>
        <v>0.2</v>
      </c>
      <c r="L42" s="2" t="s">
        <v>84</v>
      </c>
      <c r="M42" s="2" t="str">
        <f t="shared" si="1"/>
        <v>vat not applied</v>
      </c>
      <c r="N42" s="2">
        <f t="shared" si="2"/>
        <v>5212</v>
      </c>
      <c r="O42" s="2">
        <v>1303</v>
      </c>
      <c r="P42" s="2">
        <v>24757</v>
      </c>
      <c r="Q42" s="2">
        <v>13030</v>
      </c>
      <c r="R42" s="2">
        <v>11727</v>
      </c>
      <c r="S42" s="1">
        <v>45266</v>
      </c>
      <c r="T42" s="2">
        <f t="shared" si="0"/>
        <v>29101.822609404764</v>
      </c>
    </row>
    <row r="43" spans="1:20" x14ac:dyDescent="0.25">
      <c r="A43">
        <v>90552</v>
      </c>
      <c r="B43" t="s">
        <v>33</v>
      </c>
      <c r="C43" t="s">
        <v>47</v>
      </c>
      <c r="D43" t="s">
        <v>40</v>
      </c>
      <c r="E43" t="s">
        <v>44</v>
      </c>
      <c r="F43">
        <v>1514</v>
      </c>
      <c r="G43" t="str">
        <f>_xlfn.XLOOKUP(C43,Summary!$D$6:$D$12,Summary!$C$6:$C$12)</f>
        <v>Pedro</v>
      </c>
      <c r="H43" s="2">
        <v>10</v>
      </c>
      <c r="I43" s="2">
        <v>15</v>
      </c>
      <c r="J43" s="2">
        <v>22710</v>
      </c>
      <c r="K43" s="13">
        <f>VLOOKUP(C43,Summary!$D$6:$E$12,2,0)</f>
        <v>0.21</v>
      </c>
      <c r="L43" s="2" t="s">
        <v>84</v>
      </c>
      <c r="M43" s="2" t="str">
        <f t="shared" si="1"/>
        <v>vat not applied</v>
      </c>
      <c r="N43" s="2">
        <f t="shared" si="2"/>
        <v>4769.0999999999995</v>
      </c>
      <c r="O43" s="2">
        <v>908.4</v>
      </c>
      <c r="P43" s="2">
        <v>21801.599999999999</v>
      </c>
      <c r="Q43" s="2">
        <v>15140</v>
      </c>
      <c r="R43" s="2">
        <v>6661.5999999999985</v>
      </c>
      <c r="S43" s="1">
        <v>45273</v>
      </c>
      <c r="T43" s="2">
        <f t="shared" si="0"/>
        <v>25360.79783037537</v>
      </c>
    </row>
    <row r="44" spans="1:20" x14ac:dyDescent="0.25">
      <c r="A44">
        <v>21835</v>
      </c>
      <c r="B44" t="s">
        <v>29</v>
      </c>
      <c r="C44" t="s">
        <v>32</v>
      </c>
      <c r="D44" t="s">
        <v>41</v>
      </c>
      <c r="E44" t="s">
        <v>45</v>
      </c>
      <c r="F44">
        <v>1307</v>
      </c>
      <c r="G44" t="str">
        <f>_xlfn.XLOOKUP(C44,Summary!$D$6:$D$12,Summary!$C$6:$C$12)</f>
        <v>Bertha</v>
      </c>
      <c r="H44" s="2">
        <v>120</v>
      </c>
      <c r="I44" s="2">
        <v>350</v>
      </c>
      <c r="J44" s="2">
        <v>457450</v>
      </c>
      <c r="K44" s="13">
        <f>VLOOKUP(C44,Summary!$D$6:$E$12,2,0)</f>
        <v>0.19</v>
      </c>
      <c r="L44" s="2" t="s">
        <v>83</v>
      </c>
      <c r="M44" s="2">
        <f t="shared" si="1"/>
        <v>86915.5</v>
      </c>
      <c r="N44" s="2">
        <f t="shared" si="2"/>
        <v>86915.5</v>
      </c>
      <c r="O44" s="2">
        <v>41170.5</v>
      </c>
      <c r="P44" s="2">
        <v>416279.5</v>
      </c>
      <c r="Q44" s="2">
        <v>339820</v>
      </c>
      <c r="R44" s="2">
        <v>76459.5</v>
      </c>
      <c r="S44" s="1">
        <v>45209</v>
      </c>
      <c r="T44" s="2">
        <f t="shared" si="0"/>
        <v>510845.30900507327</v>
      </c>
    </row>
    <row r="45" spans="1:20" x14ac:dyDescent="0.25">
      <c r="A45">
        <v>78506</v>
      </c>
      <c r="B45" t="s">
        <v>36</v>
      </c>
      <c r="C45" t="s">
        <v>37</v>
      </c>
      <c r="D45" t="s">
        <v>40</v>
      </c>
      <c r="E45" t="s">
        <v>44</v>
      </c>
      <c r="F45">
        <v>1142</v>
      </c>
      <c r="G45" t="str">
        <f>_xlfn.XLOOKUP(C45,Summary!$D$6:$D$12,Summary!$C$6:$C$12)</f>
        <v>Ciarán</v>
      </c>
      <c r="H45" s="2">
        <v>10</v>
      </c>
      <c r="I45" s="2">
        <v>12</v>
      </c>
      <c r="J45" s="2">
        <v>13704</v>
      </c>
      <c r="K45" s="13">
        <f>VLOOKUP(C45,Summary!$D$6:$E$12,2,0)</f>
        <v>0.23</v>
      </c>
      <c r="L45" s="2" t="s">
        <v>83</v>
      </c>
      <c r="M45" s="2">
        <f t="shared" si="1"/>
        <v>3151.92</v>
      </c>
      <c r="N45" s="2">
        <f t="shared" si="2"/>
        <v>3151.92</v>
      </c>
      <c r="O45" s="2">
        <v>274.08</v>
      </c>
      <c r="P45" s="2">
        <v>13429.92</v>
      </c>
      <c r="Q45" s="2">
        <v>3426</v>
      </c>
      <c r="R45" s="2">
        <v>10003.92</v>
      </c>
      <c r="S45" s="1">
        <v>45249</v>
      </c>
      <c r="T45" s="2">
        <f t="shared" si="0"/>
        <v>15303.583155766803</v>
      </c>
    </row>
    <row r="46" spans="1:20" x14ac:dyDescent="0.25">
      <c r="A46">
        <v>26731</v>
      </c>
      <c r="B46" t="s">
        <v>36</v>
      </c>
      <c r="C46" t="s">
        <v>49</v>
      </c>
      <c r="D46" t="s">
        <v>41</v>
      </c>
      <c r="E46" t="s">
        <v>45</v>
      </c>
      <c r="F46">
        <v>2431</v>
      </c>
      <c r="G46" t="str">
        <f>_xlfn.XLOOKUP(C46,Summary!$D$6:$D$12,Summary!$C$6:$C$12)</f>
        <v xml:space="preserve">Klaas </v>
      </c>
      <c r="H46" s="2">
        <v>120</v>
      </c>
      <c r="I46" s="2">
        <v>12</v>
      </c>
      <c r="J46" s="2">
        <v>29172</v>
      </c>
      <c r="K46" s="13">
        <f>VLOOKUP(C46,Summary!$D$6:$E$12,2,0)</f>
        <v>0.24</v>
      </c>
      <c r="L46" s="2" t="s">
        <v>83</v>
      </c>
      <c r="M46" s="2">
        <f t="shared" si="1"/>
        <v>7001.28</v>
      </c>
      <c r="N46" s="2">
        <f t="shared" si="2"/>
        <v>7001.28</v>
      </c>
      <c r="O46" s="2">
        <v>1458.6</v>
      </c>
      <c r="P46" s="2">
        <v>27713.4</v>
      </c>
      <c r="Q46" s="2">
        <v>7293</v>
      </c>
      <c r="R46" s="2">
        <v>20420.400000000001</v>
      </c>
      <c r="S46" s="1">
        <v>45187</v>
      </c>
      <c r="T46" s="2">
        <f t="shared" si="0"/>
        <v>32577.067120550873</v>
      </c>
    </row>
    <row r="47" spans="1:20" x14ac:dyDescent="0.25">
      <c r="A47">
        <v>79056</v>
      </c>
      <c r="B47" t="s">
        <v>33</v>
      </c>
      <c r="C47" t="s">
        <v>49</v>
      </c>
      <c r="D47" t="s">
        <v>30</v>
      </c>
      <c r="E47" t="s">
        <v>46</v>
      </c>
      <c r="F47">
        <v>1560</v>
      </c>
      <c r="G47" t="str">
        <f>_xlfn.XLOOKUP(C47,Summary!$D$6:$D$12,Summary!$C$6:$C$12)</f>
        <v xml:space="preserve">Klaas </v>
      </c>
      <c r="H47" s="2">
        <v>3</v>
      </c>
      <c r="I47" s="2">
        <v>15</v>
      </c>
      <c r="J47" s="2">
        <v>23400</v>
      </c>
      <c r="K47" s="13">
        <f>VLOOKUP(C47,Summary!$D$6:$E$12,2,0)</f>
        <v>0.24</v>
      </c>
      <c r="L47" s="2" t="s">
        <v>84</v>
      </c>
      <c r="M47" s="2" t="str">
        <f t="shared" si="1"/>
        <v>vat not applied</v>
      </c>
      <c r="N47" s="2">
        <f t="shared" si="2"/>
        <v>5616</v>
      </c>
      <c r="O47" s="2">
        <v>2574</v>
      </c>
      <c r="P47" s="2">
        <v>20826</v>
      </c>
      <c r="Q47" s="2">
        <v>15600</v>
      </c>
      <c r="R47" s="2">
        <v>5226</v>
      </c>
      <c r="S47" s="1">
        <v>45053</v>
      </c>
      <c r="T47" s="2">
        <f t="shared" si="0"/>
        <v>26131.33726247396</v>
      </c>
    </row>
    <row r="48" spans="1:20" x14ac:dyDescent="0.25">
      <c r="A48">
        <v>38120</v>
      </c>
      <c r="B48" t="s">
        <v>33</v>
      </c>
      <c r="C48" t="s">
        <v>32</v>
      </c>
      <c r="D48" t="s">
        <v>40</v>
      </c>
      <c r="E48" t="s">
        <v>46</v>
      </c>
      <c r="F48">
        <v>1175</v>
      </c>
      <c r="G48" t="str">
        <f>_xlfn.XLOOKUP(C48,Summary!$D$6:$D$12,Summary!$C$6:$C$12)</f>
        <v>Bertha</v>
      </c>
      <c r="H48" s="2">
        <v>10</v>
      </c>
      <c r="I48" s="2">
        <v>15</v>
      </c>
      <c r="J48" s="2">
        <v>17625</v>
      </c>
      <c r="K48" s="13">
        <f>VLOOKUP(C48,Summary!$D$6:$E$12,2,0)</f>
        <v>0.19</v>
      </c>
      <c r="L48" s="2" t="s">
        <v>84</v>
      </c>
      <c r="M48" s="2" t="str">
        <f t="shared" si="1"/>
        <v>vat not applied</v>
      </c>
      <c r="N48" s="2">
        <f t="shared" si="2"/>
        <v>3348.75</v>
      </c>
      <c r="O48" s="2">
        <v>2643.75</v>
      </c>
      <c r="P48" s="2">
        <v>14981.25</v>
      </c>
      <c r="Q48" s="2">
        <v>11750</v>
      </c>
      <c r="R48" s="2">
        <v>3231.25</v>
      </c>
      <c r="S48" s="1">
        <v>45149</v>
      </c>
      <c r="T48" s="2">
        <f t="shared" si="0"/>
        <v>19682.257232953143</v>
      </c>
    </row>
    <row r="49" spans="1:20" x14ac:dyDescent="0.25">
      <c r="A49">
        <v>24747</v>
      </c>
      <c r="B49" t="s">
        <v>29</v>
      </c>
      <c r="C49" t="s">
        <v>47</v>
      </c>
      <c r="D49" t="s">
        <v>43</v>
      </c>
      <c r="E49" t="s">
        <v>44</v>
      </c>
      <c r="F49">
        <v>1865</v>
      </c>
      <c r="G49" t="str">
        <f>_xlfn.XLOOKUP(C49,Summary!$D$6:$D$12,Summary!$C$6:$C$12)</f>
        <v>Pedro</v>
      </c>
      <c r="H49" s="2">
        <v>260</v>
      </c>
      <c r="I49" s="2">
        <v>350</v>
      </c>
      <c r="J49" s="2">
        <v>652750</v>
      </c>
      <c r="K49" s="13">
        <f>VLOOKUP(C49,Summary!$D$6:$E$12,2,0)</f>
        <v>0.21</v>
      </c>
      <c r="L49" s="2" t="s">
        <v>83</v>
      </c>
      <c r="M49" s="2">
        <f t="shared" si="1"/>
        <v>137077.5</v>
      </c>
      <c r="N49" s="2">
        <f t="shared" si="2"/>
        <v>137077.5</v>
      </c>
      <c r="O49" s="2">
        <v>26110</v>
      </c>
      <c r="P49" s="2">
        <v>626640</v>
      </c>
      <c r="Q49" s="2">
        <v>484900</v>
      </c>
      <c r="R49" s="2">
        <v>141740</v>
      </c>
      <c r="S49" s="1">
        <v>45204</v>
      </c>
      <c r="T49" s="2">
        <f t="shared" si="0"/>
        <v>728941.47000341362</v>
      </c>
    </row>
    <row r="50" spans="1:20" x14ac:dyDescent="0.25">
      <c r="A50">
        <v>45716</v>
      </c>
      <c r="B50" t="s">
        <v>29</v>
      </c>
      <c r="C50" t="s">
        <v>37</v>
      </c>
      <c r="D50" t="s">
        <v>43</v>
      </c>
      <c r="E50" t="s">
        <v>46</v>
      </c>
      <c r="F50">
        <v>1731</v>
      </c>
      <c r="G50" t="str">
        <f>_xlfn.XLOOKUP(C50,Summary!$D$6:$D$12,Summary!$C$6:$C$12)</f>
        <v>Ciarán</v>
      </c>
      <c r="H50" s="2">
        <v>260</v>
      </c>
      <c r="I50" s="2">
        <v>7</v>
      </c>
      <c r="J50" s="2">
        <v>12117</v>
      </c>
      <c r="K50" s="13">
        <f>VLOOKUP(C50,Summary!$D$6:$E$12,2,0)</f>
        <v>0.23</v>
      </c>
      <c r="L50" s="2" t="s">
        <v>84</v>
      </c>
      <c r="M50" s="2" t="str">
        <f t="shared" si="1"/>
        <v>vat not applied</v>
      </c>
      <c r="N50" s="2">
        <f t="shared" si="2"/>
        <v>2786.9100000000003</v>
      </c>
      <c r="O50" s="2">
        <v>1696.38</v>
      </c>
      <c r="P50" s="2">
        <v>10420.619999999999</v>
      </c>
      <c r="Q50" s="2">
        <v>8655</v>
      </c>
      <c r="R50" s="2">
        <v>1765.619999999999</v>
      </c>
      <c r="S50" s="1">
        <v>45130</v>
      </c>
      <c r="T50" s="2">
        <f t="shared" si="0"/>
        <v>13531.342461940043</v>
      </c>
    </row>
    <row r="51" spans="1:20" x14ac:dyDescent="0.25">
      <c r="A51">
        <v>57775</v>
      </c>
      <c r="B51" t="s">
        <v>33</v>
      </c>
      <c r="C51" t="s">
        <v>49</v>
      </c>
      <c r="D51" t="s">
        <v>42</v>
      </c>
      <c r="E51" t="s">
        <v>46</v>
      </c>
      <c r="F51">
        <v>1565</v>
      </c>
      <c r="G51" t="str">
        <f>_xlfn.XLOOKUP(C51,Summary!$D$6:$D$12,Summary!$C$6:$C$12)</f>
        <v xml:space="preserve">Klaas </v>
      </c>
      <c r="H51" s="2">
        <v>250</v>
      </c>
      <c r="I51" s="2">
        <v>15</v>
      </c>
      <c r="J51" s="2">
        <v>23475</v>
      </c>
      <c r="K51" s="13">
        <f>VLOOKUP(C51,Summary!$D$6:$E$12,2,0)</f>
        <v>0.24</v>
      </c>
      <c r="L51" s="2" t="s">
        <v>83</v>
      </c>
      <c r="M51" s="2">
        <f t="shared" si="1"/>
        <v>5634</v>
      </c>
      <c r="N51" s="2">
        <f t="shared" si="2"/>
        <v>5634</v>
      </c>
      <c r="O51" s="2">
        <v>3051.75</v>
      </c>
      <c r="P51" s="2">
        <v>20423.25</v>
      </c>
      <c r="Q51" s="2">
        <v>15650</v>
      </c>
      <c r="R51" s="2">
        <v>4773.25</v>
      </c>
      <c r="S51" s="1">
        <v>44982</v>
      </c>
      <c r="T51" s="2">
        <f t="shared" si="0"/>
        <v>26215.091548571636</v>
      </c>
    </row>
    <row r="52" spans="1:20" x14ac:dyDescent="0.25">
      <c r="A52">
        <v>27474</v>
      </c>
      <c r="B52" t="s">
        <v>29</v>
      </c>
      <c r="C52" t="s">
        <v>48</v>
      </c>
      <c r="D52" t="s">
        <v>41</v>
      </c>
      <c r="E52" t="s">
        <v>45</v>
      </c>
      <c r="F52">
        <v>1421</v>
      </c>
      <c r="G52" t="str">
        <f>_xlfn.XLOOKUP(C52,Summary!$D$6:$D$12,Summary!$C$6:$C$12)</f>
        <v>Luigi</v>
      </c>
      <c r="H52" s="2">
        <v>120</v>
      </c>
      <c r="I52" s="2">
        <v>20</v>
      </c>
      <c r="J52" s="2">
        <v>28420</v>
      </c>
      <c r="K52" s="13">
        <f>VLOOKUP(C52,Summary!$D$6:$E$12,2,0)</f>
        <v>0.22</v>
      </c>
      <c r="L52" s="2" t="s">
        <v>83</v>
      </c>
      <c r="M52" s="2">
        <f t="shared" si="1"/>
        <v>6252.4</v>
      </c>
      <c r="N52" s="2">
        <f t="shared" si="2"/>
        <v>6252.4</v>
      </c>
      <c r="O52" s="2">
        <v>1989.4</v>
      </c>
      <c r="P52" s="2">
        <v>26430.6</v>
      </c>
      <c r="Q52" s="2">
        <v>14210</v>
      </c>
      <c r="R52" s="2">
        <v>12220.599999999999</v>
      </c>
      <c r="S52" s="1">
        <v>45069</v>
      </c>
      <c r="T52" s="2">
        <f t="shared" si="0"/>
        <v>31737.290811944873</v>
      </c>
    </row>
    <row r="53" spans="1:20" x14ac:dyDescent="0.25">
      <c r="A53">
        <v>45863</v>
      </c>
      <c r="B53" t="s">
        <v>29</v>
      </c>
      <c r="C53" t="s">
        <v>32</v>
      </c>
      <c r="D53" t="s">
        <v>35</v>
      </c>
      <c r="E53" t="s">
        <v>45</v>
      </c>
      <c r="F53">
        <v>645</v>
      </c>
      <c r="G53" t="str">
        <f>_xlfn.XLOOKUP(C53,Summary!$D$6:$D$12,Summary!$C$6:$C$12)</f>
        <v>Bertha</v>
      </c>
      <c r="H53" s="2">
        <v>5</v>
      </c>
      <c r="I53" s="2">
        <v>20</v>
      </c>
      <c r="J53" s="2">
        <v>12900</v>
      </c>
      <c r="K53" s="13">
        <f>VLOOKUP(C53,Summary!$D$6:$E$12,2,0)</f>
        <v>0.19</v>
      </c>
      <c r="L53" s="2" t="s">
        <v>84</v>
      </c>
      <c r="M53" s="2" t="str">
        <f t="shared" si="1"/>
        <v>vat not applied</v>
      </c>
      <c r="N53" s="2">
        <f t="shared" si="2"/>
        <v>2451</v>
      </c>
      <c r="O53" s="2">
        <v>1032</v>
      </c>
      <c r="P53" s="2">
        <v>11868</v>
      </c>
      <c r="Q53" s="2">
        <v>6450</v>
      </c>
      <c r="R53" s="2">
        <v>5418</v>
      </c>
      <c r="S53" s="1">
        <v>45044</v>
      </c>
      <c r="T53" s="2">
        <f t="shared" si="0"/>
        <v>14405.737208799748</v>
      </c>
    </row>
    <row r="54" spans="1:20" x14ac:dyDescent="0.25">
      <c r="A54">
        <v>96845</v>
      </c>
      <c r="B54" t="s">
        <v>39</v>
      </c>
      <c r="C54" t="s">
        <v>37</v>
      </c>
      <c r="D54" t="s">
        <v>40</v>
      </c>
      <c r="E54" t="s">
        <v>45</v>
      </c>
      <c r="F54">
        <v>991</v>
      </c>
      <c r="G54" t="str">
        <f>_xlfn.XLOOKUP(C54,Summary!$D$6:$D$12,Summary!$C$6:$C$12)</f>
        <v>Ciarán</v>
      </c>
      <c r="H54" s="2">
        <v>10</v>
      </c>
      <c r="I54" s="2">
        <v>300</v>
      </c>
      <c r="J54" s="2">
        <v>297300</v>
      </c>
      <c r="K54" s="13">
        <f>VLOOKUP(C54,Summary!$D$6:$E$12,2,0)</f>
        <v>0.23</v>
      </c>
      <c r="L54" s="2" t="s">
        <v>83</v>
      </c>
      <c r="M54" s="2">
        <f t="shared" si="1"/>
        <v>68379</v>
      </c>
      <c r="N54" s="2">
        <f t="shared" si="2"/>
        <v>68379</v>
      </c>
      <c r="O54" s="2">
        <v>14865</v>
      </c>
      <c r="P54" s="2">
        <v>282435</v>
      </c>
      <c r="Q54" s="2">
        <v>247750</v>
      </c>
      <c r="R54" s="2">
        <v>34685</v>
      </c>
      <c r="S54" s="1">
        <v>44938</v>
      </c>
      <c r="T54" s="2">
        <f t="shared" si="0"/>
        <v>332001.9900911756</v>
      </c>
    </row>
    <row r="55" spans="1:20" x14ac:dyDescent="0.25">
      <c r="A55">
        <v>22948</v>
      </c>
      <c r="B55" t="s">
        <v>38</v>
      </c>
      <c r="C55" t="s">
        <v>34</v>
      </c>
      <c r="D55" t="s">
        <v>40</v>
      </c>
      <c r="E55" t="s">
        <v>44</v>
      </c>
      <c r="F55">
        <v>2988</v>
      </c>
      <c r="G55" t="str">
        <f>_xlfn.XLOOKUP(C55,Summary!$D$6:$D$12,Summary!$C$6:$C$12)</f>
        <v>Francoise</v>
      </c>
      <c r="H55" s="2">
        <v>10</v>
      </c>
      <c r="I55" s="2">
        <v>125</v>
      </c>
      <c r="J55" s="2">
        <v>373500</v>
      </c>
      <c r="K55" s="13">
        <f>VLOOKUP(C55,Summary!$D$6:$E$12,2,0)</f>
        <v>0.2</v>
      </c>
      <c r="L55" s="2" t="s">
        <v>84</v>
      </c>
      <c r="M55" s="2" t="str">
        <f t="shared" si="1"/>
        <v>vat not applied</v>
      </c>
      <c r="N55" s="2">
        <f t="shared" si="2"/>
        <v>74700</v>
      </c>
      <c r="O55" s="2">
        <v>14940</v>
      </c>
      <c r="P55" s="2">
        <v>358560</v>
      </c>
      <c r="Q55" s="2">
        <v>358560</v>
      </c>
      <c r="R55" s="2">
        <v>0</v>
      </c>
      <c r="S55" s="1">
        <v>45017</v>
      </c>
      <c r="T55" s="2">
        <f t="shared" si="0"/>
        <v>417096.34476641129</v>
      </c>
    </row>
    <row r="56" spans="1:20" x14ac:dyDescent="0.25">
      <c r="A56">
        <v>82668</v>
      </c>
      <c r="B56" t="s">
        <v>38</v>
      </c>
      <c r="C56" t="s">
        <v>37</v>
      </c>
      <c r="D56" t="s">
        <v>35</v>
      </c>
      <c r="E56" t="s">
        <v>45</v>
      </c>
      <c r="F56">
        <v>3627</v>
      </c>
      <c r="G56" t="str">
        <f>_xlfn.XLOOKUP(C56,Summary!$D$6:$D$12,Summary!$C$6:$C$12)</f>
        <v>Ciarán</v>
      </c>
      <c r="H56" s="2">
        <v>5</v>
      </c>
      <c r="I56" s="2">
        <v>125</v>
      </c>
      <c r="J56" s="2">
        <v>453375</v>
      </c>
      <c r="K56" s="13">
        <f>VLOOKUP(C56,Summary!$D$6:$E$12,2,0)</f>
        <v>0.23</v>
      </c>
      <c r="L56" s="2" t="s">
        <v>83</v>
      </c>
      <c r="M56" s="2">
        <f t="shared" si="1"/>
        <v>104276.25</v>
      </c>
      <c r="N56" s="2">
        <f t="shared" si="2"/>
        <v>104276.25</v>
      </c>
      <c r="O56" s="2">
        <v>22668.75</v>
      </c>
      <c r="P56" s="2">
        <v>430706.25</v>
      </c>
      <c r="Q56" s="2">
        <v>435240</v>
      </c>
      <c r="R56" s="2">
        <v>-4533.75</v>
      </c>
      <c r="S56" s="1">
        <v>45188</v>
      </c>
      <c r="T56" s="2">
        <f t="shared" si="0"/>
        <v>506294.659460433</v>
      </c>
    </row>
    <row r="57" spans="1:20" x14ac:dyDescent="0.25">
      <c r="A57">
        <v>48238</v>
      </c>
      <c r="B57" t="s">
        <v>39</v>
      </c>
      <c r="C57" t="s">
        <v>32</v>
      </c>
      <c r="D57" t="s">
        <v>30</v>
      </c>
      <c r="E57" t="s">
        <v>44</v>
      </c>
      <c r="F57">
        <v>214</v>
      </c>
      <c r="G57" t="str">
        <f>_xlfn.XLOOKUP(C57,Summary!$D$6:$D$12,Summary!$C$6:$C$12)</f>
        <v>Bertha</v>
      </c>
      <c r="H57" s="2">
        <v>3</v>
      </c>
      <c r="I57" s="2">
        <v>300</v>
      </c>
      <c r="J57" s="2">
        <v>64200</v>
      </c>
      <c r="K57" s="13">
        <f>VLOOKUP(C57,Summary!$D$6:$E$12,2,0)</f>
        <v>0.19</v>
      </c>
      <c r="L57" s="2" t="s">
        <v>84</v>
      </c>
      <c r="M57" s="2" t="str">
        <f t="shared" si="1"/>
        <v>vat not applied</v>
      </c>
      <c r="N57" s="2">
        <f t="shared" si="2"/>
        <v>12198</v>
      </c>
      <c r="O57" s="2">
        <v>1284</v>
      </c>
      <c r="P57" s="2">
        <v>62916</v>
      </c>
      <c r="Q57" s="2">
        <v>53500</v>
      </c>
      <c r="R57" s="2">
        <v>9416</v>
      </c>
      <c r="S57" s="1">
        <v>45100</v>
      </c>
      <c r="T57" s="2">
        <f t="shared" si="0"/>
        <v>71693.668899608048</v>
      </c>
    </row>
    <row r="58" spans="1:20" x14ac:dyDescent="0.25">
      <c r="A58">
        <v>89243</v>
      </c>
      <c r="B58" t="s">
        <v>29</v>
      </c>
      <c r="C58" t="s">
        <v>49</v>
      </c>
      <c r="D58" t="s">
        <v>35</v>
      </c>
      <c r="E58" t="s">
        <v>44</v>
      </c>
      <c r="F58">
        <v>1830</v>
      </c>
      <c r="G58" t="str">
        <f>_xlfn.XLOOKUP(C58,Summary!$D$6:$D$12,Summary!$C$6:$C$12)</f>
        <v xml:space="preserve">Klaas </v>
      </c>
      <c r="H58" s="2">
        <v>5</v>
      </c>
      <c r="I58" s="2">
        <v>7</v>
      </c>
      <c r="J58" s="2">
        <v>12810</v>
      </c>
      <c r="K58" s="13">
        <f>VLOOKUP(C58,Summary!$D$6:$E$12,2,0)</f>
        <v>0.24</v>
      </c>
      <c r="L58" s="2" t="s">
        <v>83</v>
      </c>
      <c r="M58" s="2">
        <f t="shared" si="1"/>
        <v>3074.4</v>
      </c>
      <c r="N58" s="2">
        <f t="shared" si="2"/>
        <v>3074.4</v>
      </c>
      <c r="O58" s="2">
        <v>128.1</v>
      </c>
      <c r="P58" s="2">
        <v>12681.9</v>
      </c>
      <c r="Q58" s="2">
        <v>9150</v>
      </c>
      <c r="R58" s="2">
        <v>3531.8999999999996</v>
      </c>
      <c r="S58" s="1">
        <v>45096</v>
      </c>
      <c r="T58" s="2">
        <f t="shared" si="0"/>
        <v>14305.232065482542</v>
      </c>
    </row>
    <row r="59" spans="1:20" x14ac:dyDescent="0.25">
      <c r="A59">
        <v>56028</v>
      </c>
      <c r="B59" t="s">
        <v>36</v>
      </c>
      <c r="C59" t="s">
        <v>34</v>
      </c>
      <c r="D59" t="s">
        <v>42</v>
      </c>
      <c r="E59" t="s">
        <v>45</v>
      </c>
      <c r="F59">
        <v>1738.5</v>
      </c>
      <c r="G59" t="str">
        <f>_xlfn.XLOOKUP(C59,Summary!$D$6:$D$12,Summary!$C$6:$C$12)</f>
        <v>Francoise</v>
      </c>
      <c r="H59" s="2">
        <v>250</v>
      </c>
      <c r="I59" s="2">
        <v>12</v>
      </c>
      <c r="J59" s="2">
        <v>20862</v>
      </c>
      <c r="K59" s="13">
        <f>VLOOKUP(C59,Summary!$D$6:$E$12,2,0)</f>
        <v>0.2</v>
      </c>
      <c r="L59" s="2" t="s">
        <v>83</v>
      </c>
      <c r="M59" s="2">
        <f t="shared" si="1"/>
        <v>4172.4000000000005</v>
      </c>
      <c r="N59" s="2">
        <f t="shared" si="2"/>
        <v>4172.4000000000005</v>
      </c>
      <c r="O59" s="2">
        <v>1460.34</v>
      </c>
      <c r="P59" s="2">
        <v>19401.66</v>
      </c>
      <c r="Q59" s="2">
        <v>5215.5</v>
      </c>
      <c r="R59" s="2">
        <v>14186.16</v>
      </c>
      <c r="S59" s="1">
        <v>45135</v>
      </c>
      <c r="T59" s="2">
        <f t="shared" si="0"/>
        <v>23297.092220928709</v>
      </c>
    </row>
    <row r="60" spans="1:20" x14ac:dyDescent="0.25">
      <c r="A60">
        <v>48315</v>
      </c>
      <c r="B60" t="s">
        <v>36</v>
      </c>
      <c r="C60" t="s">
        <v>48</v>
      </c>
      <c r="D60" t="s">
        <v>40</v>
      </c>
      <c r="E60" t="s">
        <v>31</v>
      </c>
      <c r="F60">
        <v>912</v>
      </c>
      <c r="G60" t="str">
        <f>_xlfn.XLOOKUP(C60,Summary!$D$6:$D$12,Summary!$C$6:$C$12)</f>
        <v>Luigi</v>
      </c>
      <c r="H60" s="2">
        <v>10</v>
      </c>
      <c r="I60" s="2">
        <v>12</v>
      </c>
      <c r="J60" s="2">
        <v>10944</v>
      </c>
      <c r="K60" s="13">
        <f>VLOOKUP(C60,Summary!$D$6:$E$12,2,0)</f>
        <v>0.22</v>
      </c>
      <c r="L60" s="2" t="s">
        <v>83</v>
      </c>
      <c r="M60" s="2">
        <f t="shared" si="1"/>
        <v>2407.6799999999998</v>
      </c>
      <c r="N60" s="2">
        <f t="shared" si="2"/>
        <v>2407.6799999999998</v>
      </c>
      <c r="O60" s="2">
        <v>0</v>
      </c>
      <c r="P60" s="2">
        <v>10944</v>
      </c>
      <c r="Q60" s="2">
        <v>2736</v>
      </c>
      <c r="R60" s="2">
        <v>8208</v>
      </c>
      <c r="S60" s="1">
        <v>45079</v>
      </c>
      <c r="T60" s="2">
        <f t="shared" si="0"/>
        <v>12221.425427372438</v>
      </c>
    </row>
    <row r="61" spans="1:20" x14ac:dyDescent="0.25">
      <c r="A61">
        <v>48477</v>
      </c>
      <c r="B61" t="s">
        <v>38</v>
      </c>
      <c r="C61" t="s">
        <v>34</v>
      </c>
      <c r="D61" t="s">
        <v>30</v>
      </c>
      <c r="E61" t="s">
        <v>44</v>
      </c>
      <c r="F61">
        <v>4243.5</v>
      </c>
      <c r="G61" t="str">
        <f>_xlfn.XLOOKUP(C61,Summary!$D$6:$D$12,Summary!$C$6:$C$12)</f>
        <v>Francoise</v>
      </c>
      <c r="H61" s="2">
        <v>3</v>
      </c>
      <c r="I61" s="2">
        <v>125</v>
      </c>
      <c r="J61" s="2">
        <v>530437.5</v>
      </c>
      <c r="K61" s="13">
        <f>VLOOKUP(C61,Summary!$D$6:$E$12,2,0)</f>
        <v>0.2</v>
      </c>
      <c r="L61" s="2" t="s">
        <v>84</v>
      </c>
      <c r="M61" s="2" t="str">
        <f t="shared" si="1"/>
        <v>vat not applied</v>
      </c>
      <c r="N61" s="2">
        <f t="shared" si="2"/>
        <v>106087.5</v>
      </c>
      <c r="O61" s="2">
        <v>15913.125</v>
      </c>
      <c r="P61" s="2">
        <v>514524.375</v>
      </c>
      <c r="Q61" s="2">
        <v>509220</v>
      </c>
      <c r="R61" s="2">
        <v>5304.375</v>
      </c>
      <c r="S61" s="1">
        <v>45010</v>
      </c>
      <c r="T61" s="2">
        <f t="shared" si="0"/>
        <v>592352.18842579203</v>
      </c>
    </row>
    <row r="62" spans="1:20" x14ac:dyDescent="0.25">
      <c r="A62">
        <v>15750</v>
      </c>
      <c r="B62" t="s">
        <v>29</v>
      </c>
      <c r="C62" t="s">
        <v>37</v>
      </c>
      <c r="D62" t="s">
        <v>43</v>
      </c>
      <c r="E62" t="s">
        <v>46</v>
      </c>
      <c r="F62">
        <v>270</v>
      </c>
      <c r="G62" t="str">
        <f>_xlfn.XLOOKUP(C62,Summary!$D$6:$D$12,Summary!$C$6:$C$12)</f>
        <v>Ciarán</v>
      </c>
      <c r="H62" s="2">
        <v>260</v>
      </c>
      <c r="I62" s="2">
        <v>350</v>
      </c>
      <c r="J62" s="2">
        <v>94500</v>
      </c>
      <c r="K62" s="13">
        <f>VLOOKUP(C62,Summary!$D$6:$E$12,2,0)</f>
        <v>0.23</v>
      </c>
      <c r="L62" s="2" t="s">
        <v>84</v>
      </c>
      <c r="M62" s="2" t="str">
        <f t="shared" si="1"/>
        <v>vat not applied</v>
      </c>
      <c r="N62" s="2">
        <f t="shared" si="2"/>
        <v>21735</v>
      </c>
      <c r="O62" s="2">
        <v>11340</v>
      </c>
      <c r="P62" s="2">
        <v>83160</v>
      </c>
      <c r="Q62" s="2">
        <v>70200</v>
      </c>
      <c r="R62" s="2">
        <v>12960</v>
      </c>
      <c r="S62" s="1">
        <v>45227</v>
      </c>
      <c r="T62" s="2">
        <f t="shared" si="0"/>
        <v>105530.40048306792</v>
      </c>
    </row>
    <row r="63" spans="1:20" x14ac:dyDescent="0.25">
      <c r="A63">
        <v>90100</v>
      </c>
      <c r="B63" t="s">
        <v>29</v>
      </c>
      <c r="C63" t="s">
        <v>48</v>
      </c>
      <c r="D63" t="s">
        <v>30</v>
      </c>
      <c r="E63" t="s">
        <v>46</v>
      </c>
      <c r="F63">
        <v>1743</v>
      </c>
      <c r="G63" t="str">
        <f>_xlfn.XLOOKUP(C63,Summary!$D$6:$D$12,Summary!$C$6:$C$12)</f>
        <v>Luigi</v>
      </c>
      <c r="H63" s="2">
        <v>3</v>
      </c>
      <c r="I63" s="2">
        <v>20</v>
      </c>
      <c r="J63" s="2">
        <v>34860</v>
      </c>
      <c r="K63" s="13">
        <f>VLOOKUP(C63,Summary!$D$6:$E$12,2,0)</f>
        <v>0.22</v>
      </c>
      <c r="L63" s="2" t="s">
        <v>83</v>
      </c>
      <c r="M63" s="2">
        <f t="shared" si="1"/>
        <v>7669.2</v>
      </c>
      <c r="N63" s="2">
        <f t="shared" si="2"/>
        <v>7669.2</v>
      </c>
      <c r="O63" s="2">
        <v>4880.3999999999996</v>
      </c>
      <c r="P63" s="2">
        <v>29979.599999999999</v>
      </c>
      <c r="Q63" s="2">
        <v>17430</v>
      </c>
      <c r="R63" s="2">
        <v>12549.599999999999</v>
      </c>
      <c r="S63" s="1">
        <v>45262</v>
      </c>
      <c r="T63" s="2">
        <f t="shared" si="0"/>
        <v>38928.992178198387</v>
      </c>
    </row>
    <row r="64" spans="1:20" x14ac:dyDescent="0.25">
      <c r="A64">
        <v>95876</v>
      </c>
      <c r="B64" t="s">
        <v>36</v>
      </c>
      <c r="C64" t="s">
        <v>49</v>
      </c>
      <c r="D64" t="s">
        <v>40</v>
      </c>
      <c r="E64" t="s">
        <v>45</v>
      </c>
      <c r="F64">
        <v>2431</v>
      </c>
      <c r="G64" t="str">
        <f>_xlfn.XLOOKUP(C64,Summary!$D$6:$D$12,Summary!$C$6:$C$12)</f>
        <v xml:space="preserve">Klaas </v>
      </c>
      <c r="H64" s="2">
        <v>10</v>
      </c>
      <c r="I64" s="2">
        <v>12</v>
      </c>
      <c r="J64" s="2">
        <v>29172</v>
      </c>
      <c r="K64" s="13">
        <f>VLOOKUP(C64,Summary!$D$6:$E$12,2,0)</f>
        <v>0.24</v>
      </c>
      <c r="L64" s="2" t="s">
        <v>84</v>
      </c>
      <c r="M64" s="2" t="str">
        <f t="shared" si="1"/>
        <v>vat not applied</v>
      </c>
      <c r="N64" s="2">
        <f t="shared" si="2"/>
        <v>7001.28</v>
      </c>
      <c r="O64" s="2">
        <v>1458.6</v>
      </c>
      <c r="P64" s="2">
        <v>27713.4</v>
      </c>
      <c r="Q64" s="2">
        <v>7293</v>
      </c>
      <c r="R64" s="2">
        <v>20420.400000000001</v>
      </c>
      <c r="S64" s="1">
        <v>44992</v>
      </c>
      <c r="T64" s="2">
        <f t="shared" si="0"/>
        <v>32577.067120550873</v>
      </c>
    </row>
    <row r="65" spans="1:20" x14ac:dyDescent="0.25">
      <c r="A65">
        <v>18671</v>
      </c>
      <c r="B65" t="s">
        <v>29</v>
      </c>
      <c r="C65" t="s">
        <v>34</v>
      </c>
      <c r="D65" t="s">
        <v>35</v>
      </c>
      <c r="E65" t="s">
        <v>45</v>
      </c>
      <c r="F65">
        <v>1666</v>
      </c>
      <c r="G65" t="str">
        <f>_xlfn.XLOOKUP(C65,Summary!$D$6:$D$12,Summary!$C$6:$C$12)</f>
        <v>Francoise</v>
      </c>
      <c r="H65" s="2">
        <v>5</v>
      </c>
      <c r="I65" s="2">
        <v>350</v>
      </c>
      <c r="J65" s="2">
        <v>583100</v>
      </c>
      <c r="K65" s="13">
        <f>VLOOKUP(C65,Summary!$D$6:$E$12,2,0)</f>
        <v>0.2</v>
      </c>
      <c r="L65" s="2" t="s">
        <v>83</v>
      </c>
      <c r="M65" s="2">
        <f t="shared" si="1"/>
        <v>116620</v>
      </c>
      <c r="N65" s="2">
        <f t="shared" si="2"/>
        <v>116620</v>
      </c>
      <c r="O65" s="2">
        <v>52479</v>
      </c>
      <c r="P65" s="2">
        <v>530621</v>
      </c>
      <c r="Q65" s="2">
        <v>433160</v>
      </c>
      <c r="R65" s="2">
        <v>97461</v>
      </c>
      <c r="S65" s="1">
        <v>45069</v>
      </c>
      <c r="T65" s="2">
        <f t="shared" si="0"/>
        <v>651161.65631404135</v>
      </c>
    </row>
    <row r="66" spans="1:20" x14ac:dyDescent="0.25">
      <c r="A66">
        <v>87519</v>
      </c>
      <c r="B66" t="s">
        <v>38</v>
      </c>
      <c r="C66" t="s">
        <v>49</v>
      </c>
      <c r="D66" t="s">
        <v>41</v>
      </c>
      <c r="E66" t="s">
        <v>45</v>
      </c>
      <c r="F66">
        <v>567</v>
      </c>
      <c r="G66" t="str">
        <f>_xlfn.XLOOKUP(C66,Summary!$D$6:$D$12,Summary!$C$6:$C$12)</f>
        <v xml:space="preserve">Klaas </v>
      </c>
      <c r="H66" s="2">
        <v>120</v>
      </c>
      <c r="I66" s="2">
        <v>125</v>
      </c>
      <c r="J66" s="2">
        <v>70875</v>
      </c>
      <c r="K66" s="13">
        <f>VLOOKUP(C66,Summary!$D$6:$E$12,2,0)</f>
        <v>0.24</v>
      </c>
      <c r="L66" s="2" t="s">
        <v>83</v>
      </c>
      <c r="M66" s="2">
        <f t="shared" si="1"/>
        <v>17010</v>
      </c>
      <c r="N66" s="2">
        <f t="shared" si="2"/>
        <v>17010</v>
      </c>
      <c r="O66" s="2">
        <v>6378.75</v>
      </c>
      <c r="P66" s="2">
        <v>64496.25</v>
      </c>
      <c r="Q66" s="2">
        <v>68040</v>
      </c>
      <c r="R66" s="2">
        <v>-3543.75</v>
      </c>
      <c r="S66" s="1">
        <v>45181</v>
      </c>
      <c r="T66" s="2">
        <f t="shared" ref="T66:T129" si="3">J66/USD</f>
        <v>79147.800362300943</v>
      </c>
    </row>
    <row r="67" spans="1:20" x14ac:dyDescent="0.25">
      <c r="A67">
        <v>11491</v>
      </c>
      <c r="B67" t="s">
        <v>33</v>
      </c>
      <c r="C67" t="s">
        <v>49</v>
      </c>
      <c r="D67" t="s">
        <v>40</v>
      </c>
      <c r="E67" t="s">
        <v>46</v>
      </c>
      <c r="F67">
        <v>1614</v>
      </c>
      <c r="G67" t="str">
        <f>_xlfn.XLOOKUP(C67,Summary!$D$6:$D$12,Summary!$C$6:$C$12)</f>
        <v xml:space="preserve">Klaas </v>
      </c>
      <c r="H67" s="2">
        <v>10</v>
      </c>
      <c r="I67" s="2">
        <v>15</v>
      </c>
      <c r="J67" s="2">
        <v>24210</v>
      </c>
      <c r="K67" s="13">
        <f>VLOOKUP(C67,Summary!$D$6:$E$12,2,0)</f>
        <v>0.24</v>
      </c>
      <c r="L67" s="2" t="s">
        <v>83</v>
      </c>
      <c r="M67" s="2">
        <f t="shared" ref="M67:M130" si="4">IF(L67="Yes",N67,"vat not applied")</f>
        <v>5810.4</v>
      </c>
      <c r="N67" s="2">
        <f t="shared" ref="N67:N130" si="5">J67*K67</f>
        <v>5810.4</v>
      </c>
      <c r="O67" s="2">
        <v>3631.5</v>
      </c>
      <c r="P67" s="2">
        <v>20578.5</v>
      </c>
      <c r="Q67" s="2">
        <v>16140</v>
      </c>
      <c r="R67" s="2">
        <v>4438.5</v>
      </c>
      <c r="S67" s="1">
        <v>45134</v>
      </c>
      <c r="T67" s="2">
        <f t="shared" si="3"/>
        <v>27035.883552328829</v>
      </c>
    </row>
    <row r="68" spans="1:20" x14ac:dyDescent="0.25">
      <c r="A68">
        <v>78612</v>
      </c>
      <c r="B68" t="s">
        <v>38</v>
      </c>
      <c r="C68" t="s">
        <v>49</v>
      </c>
      <c r="D68" t="s">
        <v>40</v>
      </c>
      <c r="E68" t="s">
        <v>44</v>
      </c>
      <c r="F68">
        <v>2729</v>
      </c>
      <c r="G68" t="str">
        <f>_xlfn.XLOOKUP(C68,Summary!$D$6:$D$12,Summary!$C$6:$C$12)</f>
        <v xml:space="preserve">Klaas </v>
      </c>
      <c r="H68" s="2">
        <v>10</v>
      </c>
      <c r="I68" s="2">
        <v>125</v>
      </c>
      <c r="J68" s="2">
        <v>341125</v>
      </c>
      <c r="K68" s="13">
        <f>VLOOKUP(C68,Summary!$D$6:$E$12,2,0)</f>
        <v>0.24</v>
      </c>
      <c r="L68" s="2" t="s">
        <v>83</v>
      </c>
      <c r="M68" s="2">
        <f t="shared" si="4"/>
        <v>81870</v>
      </c>
      <c r="N68" s="2">
        <f t="shared" si="5"/>
        <v>81870</v>
      </c>
      <c r="O68" s="2">
        <v>6822.5</v>
      </c>
      <c r="P68" s="2">
        <v>334302.5</v>
      </c>
      <c r="Q68" s="2">
        <v>327480</v>
      </c>
      <c r="R68" s="2">
        <v>6822.5</v>
      </c>
      <c r="S68" s="1">
        <v>44969</v>
      </c>
      <c r="T68" s="2">
        <f t="shared" si="3"/>
        <v>380942.4112675825</v>
      </c>
    </row>
    <row r="69" spans="1:20" x14ac:dyDescent="0.25">
      <c r="A69">
        <v>79601</v>
      </c>
      <c r="B69" t="s">
        <v>29</v>
      </c>
      <c r="C69" t="s">
        <v>48</v>
      </c>
      <c r="D69" t="s">
        <v>41</v>
      </c>
      <c r="E69" t="s">
        <v>45</v>
      </c>
      <c r="F69">
        <v>2832</v>
      </c>
      <c r="G69" t="str">
        <f>_xlfn.XLOOKUP(C69,Summary!$D$6:$D$12,Summary!$C$6:$C$12)</f>
        <v>Luigi</v>
      </c>
      <c r="H69" s="2">
        <v>120</v>
      </c>
      <c r="I69" s="2">
        <v>20</v>
      </c>
      <c r="J69" s="2">
        <v>56640</v>
      </c>
      <c r="K69" s="13">
        <f>VLOOKUP(C69,Summary!$D$6:$E$12,2,0)</f>
        <v>0.22</v>
      </c>
      <c r="L69" s="2" t="s">
        <v>84</v>
      </c>
      <c r="M69" s="2" t="str">
        <f t="shared" si="4"/>
        <v>vat not applied</v>
      </c>
      <c r="N69" s="2">
        <f t="shared" si="5"/>
        <v>12460.8</v>
      </c>
      <c r="O69" s="2">
        <v>2832</v>
      </c>
      <c r="P69" s="2">
        <v>53808</v>
      </c>
      <c r="Q69" s="2">
        <v>28320</v>
      </c>
      <c r="R69" s="2">
        <v>25488</v>
      </c>
      <c r="S69" s="1">
        <v>45147</v>
      </c>
      <c r="T69" s="2">
        <f t="shared" si="3"/>
        <v>63251.236860962614</v>
      </c>
    </row>
    <row r="70" spans="1:20" x14ac:dyDescent="0.25">
      <c r="A70">
        <v>13202</v>
      </c>
      <c r="B70" t="s">
        <v>38</v>
      </c>
      <c r="C70" t="s">
        <v>47</v>
      </c>
      <c r="D70" t="s">
        <v>30</v>
      </c>
      <c r="E70" t="s">
        <v>46</v>
      </c>
      <c r="F70">
        <v>2156</v>
      </c>
      <c r="G70" t="str">
        <f>_xlfn.XLOOKUP(C70,Summary!$D$6:$D$12,Summary!$C$6:$C$12)</f>
        <v>Pedro</v>
      </c>
      <c r="H70" s="2">
        <v>3</v>
      </c>
      <c r="I70" s="2">
        <v>125</v>
      </c>
      <c r="J70" s="2">
        <v>269500</v>
      </c>
      <c r="K70" s="13">
        <f>VLOOKUP(C70,Summary!$D$6:$E$12,2,0)</f>
        <v>0.21</v>
      </c>
      <c r="L70" s="2" t="s">
        <v>84</v>
      </c>
      <c r="M70" s="2" t="str">
        <f t="shared" si="4"/>
        <v>vat not applied</v>
      </c>
      <c r="N70" s="2">
        <f t="shared" si="5"/>
        <v>56595</v>
      </c>
      <c r="O70" s="2">
        <v>32340</v>
      </c>
      <c r="P70" s="2">
        <v>237160</v>
      </c>
      <c r="Q70" s="2">
        <v>258720</v>
      </c>
      <c r="R70" s="2">
        <v>-21560</v>
      </c>
      <c r="S70" s="1">
        <v>44982</v>
      </c>
      <c r="T70" s="2">
        <f t="shared" si="3"/>
        <v>300957.06804430485</v>
      </c>
    </row>
    <row r="71" spans="1:20" x14ac:dyDescent="0.25">
      <c r="A71">
        <v>29383</v>
      </c>
      <c r="B71" t="s">
        <v>33</v>
      </c>
      <c r="C71" t="s">
        <v>32</v>
      </c>
      <c r="D71" t="s">
        <v>41</v>
      </c>
      <c r="E71" t="s">
        <v>46</v>
      </c>
      <c r="F71">
        <v>681</v>
      </c>
      <c r="G71" t="str">
        <f>_xlfn.XLOOKUP(C71,Summary!$D$6:$D$12,Summary!$C$6:$C$12)</f>
        <v>Bertha</v>
      </c>
      <c r="H71" s="2">
        <v>120</v>
      </c>
      <c r="I71" s="2">
        <v>15</v>
      </c>
      <c r="J71" s="2">
        <v>10215</v>
      </c>
      <c r="K71" s="13">
        <f>VLOOKUP(C71,Summary!$D$6:$E$12,2,0)</f>
        <v>0.19</v>
      </c>
      <c r="L71" s="2" t="s">
        <v>84</v>
      </c>
      <c r="M71" s="2" t="str">
        <f t="shared" si="4"/>
        <v>vat not applied</v>
      </c>
      <c r="N71" s="2">
        <f t="shared" si="5"/>
        <v>1940.85</v>
      </c>
      <c r="O71" s="2">
        <v>1021.5</v>
      </c>
      <c r="P71" s="2">
        <v>9193.5</v>
      </c>
      <c r="Q71" s="2">
        <v>6810</v>
      </c>
      <c r="R71" s="2">
        <v>2383.5</v>
      </c>
      <c r="S71" s="1">
        <v>45139</v>
      </c>
      <c r="T71" s="2">
        <f t="shared" si="3"/>
        <v>11407.333766503056</v>
      </c>
    </row>
    <row r="72" spans="1:20" x14ac:dyDescent="0.25">
      <c r="A72">
        <v>44896</v>
      </c>
      <c r="B72" t="s">
        <v>33</v>
      </c>
      <c r="C72" t="s">
        <v>32</v>
      </c>
      <c r="D72" t="s">
        <v>43</v>
      </c>
      <c r="E72" t="s">
        <v>45</v>
      </c>
      <c r="F72">
        <v>711</v>
      </c>
      <c r="G72" t="str">
        <f>_xlfn.XLOOKUP(C72,Summary!$D$6:$D$12,Summary!$C$6:$C$12)</f>
        <v>Bertha</v>
      </c>
      <c r="H72" s="2">
        <v>260</v>
      </c>
      <c r="I72" s="2">
        <v>15</v>
      </c>
      <c r="J72" s="2">
        <v>10665</v>
      </c>
      <c r="K72" s="13">
        <f>VLOOKUP(C72,Summary!$D$6:$E$12,2,0)</f>
        <v>0.19</v>
      </c>
      <c r="L72" s="2" t="s">
        <v>83</v>
      </c>
      <c r="M72" s="2">
        <f t="shared" si="4"/>
        <v>2026.3500000000001</v>
      </c>
      <c r="N72" s="2">
        <f t="shared" si="5"/>
        <v>2026.3500000000001</v>
      </c>
      <c r="O72" s="2">
        <v>853.2</v>
      </c>
      <c r="P72" s="2">
        <v>9811.7999999999993</v>
      </c>
      <c r="Q72" s="2">
        <v>7110</v>
      </c>
      <c r="R72" s="2">
        <v>2701.7999999999993</v>
      </c>
      <c r="S72" s="1">
        <v>45094</v>
      </c>
      <c r="T72" s="2">
        <f t="shared" si="3"/>
        <v>11909.859483089094</v>
      </c>
    </row>
    <row r="73" spans="1:20" x14ac:dyDescent="0.25">
      <c r="A73">
        <v>91260</v>
      </c>
      <c r="B73" t="s">
        <v>29</v>
      </c>
      <c r="C73" t="s">
        <v>49</v>
      </c>
      <c r="D73" t="s">
        <v>42</v>
      </c>
      <c r="E73" t="s">
        <v>31</v>
      </c>
      <c r="F73">
        <v>1817</v>
      </c>
      <c r="G73" t="str">
        <f>_xlfn.XLOOKUP(C73,Summary!$D$6:$D$12,Summary!$C$6:$C$12)</f>
        <v xml:space="preserve">Klaas </v>
      </c>
      <c r="H73" s="2">
        <v>250</v>
      </c>
      <c r="I73" s="2">
        <v>20</v>
      </c>
      <c r="J73" s="2">
        <v>36340</v>
      </c>
      <c r="K73" s="13">
        <f>VLOOKUP(C73,Summary!$D$6:$E$12,2,0)</f>
        <v>0.24</v>
      </c>
      <c r="L73" s="2" t="s">
        <v>83</v>
      </c>
      <c r="M73" s="2">
        <f t="shared" si="4"/>
        <v>8721.6</v>
      </c>
      <c r="N73" s="2">
        <f t="shared" si="5"/>
        <v>8721.6</v>
      </c>
      <c r="O73" s="2">
        <v>0</v>
      </c>
      <c r="P73" s="2">
        <v>36340</v>
      </c>
      <c r="Q73" s="2">
        <v>18170</v>
      </c>
      <c r="R73" s="2">
        <v>18170</v>
      </c>
      <c r="S73" s="1">
        <v>45146</v>
      </c>
      <c r="T73" s="2">
        <f t="shared" si="3"/>
        <v>40581.743423859138</v>
      </c>
    </row>
    <row r="74" spans="1:20" x14ac:dyDescent="0.25">
      <c r="A74">
        <v>33125</v>
      </c>
      <c r="B74" t="s">
        <v>29</v>
      </c>
      <c r="C74" t="s">
        <v>32</v>
      </c>
      <c r="D74" t="s">
        <v>40</v>
      </c>
      <c r="E74" t="s">
        <v>45</v>
      </c>
      <c r="F74">
        <v>2349</v>
      </c>
      <c r="G74" t="str">
        <f>_xlfn.XLOOKUP(C74,Summary!$D$6:$D$12,Summary!$C$6:$C$12)</f>
        <v>Bertha</v>
      </c>
      <c r="H74" s="2">
        <v>10</v>
      </c>
      <c r="I74" s="2">
        <v>7</v>
      </c>
      <c r="J74" s="2">
        <v>16443</v>
      </c>
      <c r="K74" s="13">
        <f>VLOOKUP(C74,Summary!$D$6:$E$12,2,0)</f>
        <v>0.19</v>
      </c>
      <c r="L74" s="2" t="s">
        <v>83</v>
      </c>
      <c r="M74" s="2">
        <f t="shared" si="4"/>
        <v>3124.17</v>
      </c>
      <c r="N74" s="2">
        <f t="shared" si="5"/>
        <v>3124.17</v>
      </c>
      <c r="O74" s="2">
        <v>822.15</v>
      </c>
      <c r="P74" s="2">
        <v>15620.85</v>
      </c>
      <c r="Q74" s="2">
        <v>11745</v>
      </c>
      <c r="R74" s="2">
        <v>3875.8500000000004</v>
      </c>
      <c r="S74" s="1">
        <v>44935</v>
      </c>
      <c r="T74" s="2">
        <f t="shared" si="3"/>
        <v>18362.28968405382</v>
      </c>
    </row>
    <row r="75" spans="1:20" x14ac:dyDescent="0.25">
      <c r="A75">
        <v>74220</v>
      </c>
      <c r="B75" t="s">
        <v>38</v>
      </c>
      <c r="C75" t="s">
        <v>49</v>
      </c>
      <c r="D75" t="s">
        <v>30</v>
      </c>
      <c r="E75" t="s">
        <v>44</v>
      </c>
      <c r="F75">
        <v>742.5</v>
      </c>
      <c r="G75" t="str">
        <f>_xlfn.XLOOKUP(C75,Summary!$D$6:$D$12,Summary!$C$6:$C$12)</f>
        <v xml:space="preserve">Klaas </v>
      </c>
      <c r="H75" s="2">
        <v>3</v>
      </c>
      <c r="I75" s="2">
        <v>125</v>
      </c>
      <c r="J75" s="2">
        <v>92812.5</v>
      </c>
      <c r="K75" s="13">
        <f>VLOOKUP(C75,Summary!$D$6:$E$12,2,0)</f>
        <v>0.24</v>
      </c>
      <c r="L75" s="2" t="s">
        <v>83</v>
      </c>
      <c r="M75" s="2">
        <f t="shared" si="4"/>
        <v>22275</v>
      </c>
      <c r="N75" s="2">
        <f t="shared" si="5"/>
        <v>22275</v>
      </c>
      <c r="O75" s="2">
        <v>1856.25</v>
      </c>
      <c r="P75" s="2">
        <v>90956.25</v>
      </c>
      <c r="Q75" s="2">
        <v>89100</v>
      </c>
      <c r="R75" s="2">
        <v>1856.25</v>
      </c>
      <c r="S75" s="1">
        <v>45269</v>
      </c>
      <c r="T75" s="2">
        <f t="shared" si="3"/>
        <v>103645.92904587029</v>
      </c>
    </row>
    <row r="76" spans="1:20" x14ac:dyDescent="0.25">
      <c r="A76">
        <v>18122</v>
      </c>
      <c r="B76" t="s">
        <v>29</v>
      </c>
      <c r="C76" t="s">
        <v>48</v>
      </c>
      <c r="D76" t="s">
        <v>30</v>
      </c>
      <c r="E76" t="s">
        <v>46</v>
      </c>
      <c r="F76">
        <v>2996</v>
      </c>
      <c r="G76" t="str">
        <f>_xlfn.XLOOKUP(C76,Summary!$D$6:$D$12,Summary!$C$6:$C$12)</f>
        <v>Luigi</v>
      </c>
      <c r="H76" s="2">
        <v>3</v>
      </c>
      <c r="I76" s="2">
        <v>7</v>
      </c>
      <c r="J76" s="2">
        <v>20972</v>
      </c>
      <c r="K76" s="13">
        <f>VLOOKUP(C76,Summary!$D$6:$E$12,2,0)</f>
        <v>0.22</v>
      </c>
      <c r="L76" s="2" t="s">
        <v>83</v>
      </c>
      <c r="M76" s="2">
        <f t="shared" si="4"/>
        <v>4613.84</v>
      </c>
      <c r="N76" s="2">
        <f t="shared" si="5"/>
        <v>4613.84</v>
      </c>
      <c r="O76" s="2">
        <v>2936.08</v>
      </c>
      <c r="P76" s="2">
        <v>18035.919999999998</v>
      </c>
      <c r="Q76" s="2">
        <v>14980</v>
      </c>
      <c r="R76" s="2">
        <v>3055.9199999999983</v>
      </c>
      <c r="S76" s="1">
        <v>45126</v>
      </c>
      <c r="T76" s="2">
        <f t="shared" si="3"/>
        <v>23419.931840538629</v>
      </c>
    </row>
    <row r="77" spans="1:20" x14ac:dyDescent="0.25">
      <c r="A77">
        <v>34186</v>
      </c>
      <c r="B77" t="s">
        <v>39</v>
      </c>
      <c r="C77" t="s">
        <v>37</v>
      </c>
      <c r="D77" t="s">
        <v>41</v>
      </c>
      <c r="E77" t="s">
        <v>46</v>
      </c>
      <c r="F77">
        <v>2294</v>
      </c>
      <c r="G77" t="str">
        <f>_xlfn.XLOOKUP(C77,Summary!$D$6:$D$12,Summary!$C$6:$C$12)</f>
        <v>Ciarán</v>
      </c>
      <c r="H77" s="2">
        <v>120</v>
      </c>
      <c r="I77" s="2">
        <v>300</v>
      </c>
      <c r="J77" s="2">
        <v>688200</v>
      </c>
      <c r="K77" s="13">
        <f>VLOOKUP(C77,Summary!$D$6:$E$12,2,0)</f>
        <v>0.23</v>
      </c>
      <c r="L77" s="2" t="s">
        <v>83</v>
      </c>
      <c r="M77" s="2">
        <f t="shared" si="4"/>
        <v>158286</v>
      </c>
      <c r="N77" s="2">
        <f t="shared" si="5"/>
        <v>158286</v>
      </c>
      <c r="O77" s="2">
        <v>68820</v>
      </c>
      <c r="P77" s="2">
        <v>619380</v>
      </c>
      <c r="Q77" s="2">
        <v>573500</v>
      </c>
      <c r="R77" s="2">
        <v>45880</v>
      </c>
      <c r="S77" s="1">
        <v>44943</v>
      </c>
      <c r="T77" s="2">
        <f t="shared" si="3"/>
        <v>768529.32923224708</v>
      </c>
    </row>
    <row r="78" spans="1:20" x14ac:dyDescent="0.25">
      <c r="A78">
        <v>93247</v>
      </c>
      <c r="B78" t="s">
        <v>39</v>
      </c>
      <c r="C78" t="s">
        <v>48</v>
      </c>
      <c r="D78" t="s">
        <v>40</v>
      </c>
      <c r="E78" t="s">
        <v>44</v>
      </c>
      <c r="F78">
        <v>2905</v>
      </c>
      <c r="G78" t="str">
        <f>_xlfn.XLOOKUP(C78,Summary!$D$6:$D$12,Summary!$C$6:$C$12)</f>
        <v>Luigi</v>
      </c>
      <c r="H78" s="2">
        <v>10</v>
      </c>
      <c r="I78" s="2">
        <v>300</v>
      </c>
      <c r="J78" s="2">
        <v>871500</v>
      </c>
      <c r="K78" s="13">
        <f>VLOOKUP(C78,Summary!$D$6:$E$12,2,0)</f>
        <v>0.22</v>
      </c>
      <c r="L78" s="2" t="s">
        <v>83</v>
      </c>
      <c r="M78" s="2">
        <f t="shared" si="4"/>
        <v>191730</v>
      </c>
      <c r="N78" s="2">
        <f t="shared" si="5"/>
        <v>191730</v>
      </c>
      <c r="O78" s="2">
        <v>8715</v>
      </c>
      <c r="P78" s="2">
        <v>862785</v>
      </c>
      <c r="Q78" s="2">
        <v>726250</v>
      </c>
      <c r="R78" s="2">
        <v>136535</v>
      </c>
      <c r="S78" s="1">
        <v>45081</v>
      </c>
      <c r="T78" s="2">
        <f t="shared" si="3"/>
        <v>973224.8044549597</v>
      </c>
    </row>
    <row r="79" spans="1:20" x14ac:dyDescent="0.25">
      <c r="A79">
        <v>49882</v>
      </c>
      <c r="B79" t="s">
        <v>29</v>
      </c>
      <c r="C79" t="s">
        <v>32</v>
      </c>
      <c r="D79" t="s">
        <v>30</v>
      </c>
      <c r="E79" t="s">
        <v>46</v>
      </c>
      <c r="F79">
        <v>792</v>
      </c>
      <c r="G79" t="str">
        <f>_xlfn.XLOOKUP(C79,Summary!$D$6:$D$12,Summary!$C$6:$C$12)</f>
        <v>Bertha</v>
      </c>
      <c r="H79" s="2">
        <v>3</v>
      </c>
      <c r="I79" s="2">
        <v>350</v>
      </c>
      <c r="J79" s="2">
        <v>277200</v>
      </c>
      <c r="K79" s="13">
        <f>VLOOKUP(C79,Summary!$D$6:$E$12,2,0)</f>
        <v>0.19</v>
      </c>
      <c r="L79" s="2" t="s">
        <v>83</v>
      </c>
      <c r="M79" s="2">
        <f t="shared" si="4"/>
        <v>52668</v>
      </c>
      <c r="N79" s="2">
        <f t="shared" si="5"/>
        <v>52668</v>
      </c>
      <c r="O79" s="2">
        <v>30492</v>
      </c>
      <c r="P79" s="2">
        <v>246708</v>
      </c>
      <c r="Q79" s="2">
        <v>205920</v>
      </c>
      <c r="R79" s="2">
        <v>40788</v>
      </c>
      <c r="S79" s="1">
        <v>45246</v>
      </c>
      <c r="T79" s="2">
        <f t="shared" si="3"/>
        <v>309555.84141699923</v>
      </c>
    </row>
    <row r="80" spans="1:20" x14ac:dyDescent="0.25">
      <c r="A80">
        <v>35823</v>
      </c>
      <c r="B80" t="s">
        <v>38</v>
      </c>
      <c r="C80" t="s">
        <v>32</v>
      </c>
      <c r="D80" t="s">
        <v>40</v>
      </c>
      <c r="E80" t="s">
        <v>44</v>
      </c>
      <c r="F80">
        <v>809</v>
      </c>
      <c r="G80" t="str">
        <f>_xlfn.XLOOKUP(C80,Summary!$D$6:$D$12,Summary!$C$6:$C$12)</f>
        <v>Bertha</v>
      </c>
      <c r="H80" s="2">
        <v>10</v>
      </c>
      <c r="I80" s="2">
        <v>125</v>
      </c>
      <c r="J80" s="2">
        <v>101125</v>
      </c>
      <c r="K80" s="13">
        <f>VLOOKUP(C80,Summary!$D$6:$E$12,2,0)</f>
        <v>0.19</v>
      </c>
      <c r="L80" s="2" t="s">
        <v>83</v>
      </c>
      <c r="M80" s="2">
        <f t="shared" si="4"/>
        <v>19213.75</v>
      </c>
      <c r="N80" s="2">
        <f t="shared" si="5"/>
        <v>19213.75</v>
      </c>
      <c r="O80" s="2">
        <v>2022.5</v>
      </c>
      <c r="P80" s="2">
        <v>99102.5</v>
      </c>
      <c r="Q80" s="2">
        <v>97080</v>
      </c>
      <c r="R80" s="2">
        <v>2022.5</v>
      </c>
      <c r="S80" s="1">
        <v>45256</v>
      </c>
      <c r="T80" s="2">
        <f t="shared" si="3"/>
        <v>112928.69575502904</v>
      </c>
    </row>
    <row r="81" spans="1:20" x14ac:dyDescent="0.25">
      <c r="A81">
        <v>64056</v>
      </c>
      <c r="B81" t="s">
        <v>33</v>
      </c>
      <c r="C81" t="s">
        <v>34</v>
      </c>
      <c r="D81" t="s">
        <v>42</v>
      </c>
      <c r="E81" t="s">
        <v>46</v>
      </c>
      <c r="F81">
        <v>3874.5</v>
      </c>
      <c r="G81" t="str">
        <f>_xlfn.XLOOKUP(C81,Summary!$D$6:$D$12,Summary!$C$6:$C$12)</f>
        <v>Francoise</v>
      </c>
      <c r="H81" s="2">
        <v>250</v>
      </c>
      <c r="I81" s="2">
        <v>15</v>
      </c>
      <c r="J81" s="2">
        <v>58117.5</v>
      </c>
      <c r="K81" s="13">
        <f>VLOOKUP(C81,Summary!$D$6:$E$12,2,0)</f>
        <v>0.2</v>
      </c>
      <c r="L81" s="2" t="s">
        <v>83</v>
      </c>
      <c r="M81" s="2">
        <f t="shared" si="4"/>
        <v>11623.5</v>
      </c>
      <c r="N81" s="2">
        <f t="shared" si="5"/>
        <v>11623.5</v>
      </c>
      <c r="O81" s="2">
        <v>6974.0999999999995</v>
      </c>
      <c r="P81" s="2">
        <v>51143.399999999994</v>
      </c>
      <c r="Q81" s="2">
        <v>38745</v>
      </c>
      <c r="R81" s="2">
        <v>12398.399999999998</v>
      </c>
      <c r="S81" s="1">
        <v>45252</v>
      </c>
      <c r="T81" s="2">
        <f t="shared" si="3"/>
        <v>64901.196297086775</v>
      </c>
    </row>
    <row r="82" spans="1:20" x14ac:dyDescent="0.25">
      <c r="A82">
        <v>39945</v>
      </c>
      <c r="B82" t="s">
        <v>29</v>
      </c>
      <c r="C82" t="s">
        <v>48</v>
      </c>
      <c r="D82" t="s">
        <v>41</v>
      </c>
      <c r="E82" t="s">
        <v>45</v>
      </c>
      <c r="F82">
        <v>588</v>
      </c>
      <c r="G82" t="str">
        <f>_xlfn.XLOOKUP(C82,Summary!$D$6:$D$12,Summary!$C$6:$C$12)</f>
        <v>Luigi</v>
      </c>
      <c r="H82" s="2">
        <v>120</v>
      </c>
      <c r="I82" s="2">
        <v>20</v>
      </c>
      <c r="J82" s="2">
        <v>11760</v>
      </c>
      <c r="K82" s="13">
        <f>VLOOKUP(C82,Summary!$D$6:$E$12,2,0)</f>
        <v>0.22</v>
      </c>
      <c r="L82" s="2" t="s">
        <v>83</v>
      </c>
      <c r="M82" s="2">
        <f t="shared" si="4"/>
        <v>2587.1999999999998</v>
      </c>
      <c r="N82" s="2">
        <f t="shared" si="5"/>
        <v>2587.1999999999998</v>
      </c>
      <c r="O82" s="2">
        <v>823.2</v>
      </c>
      <c r="P82" s="2">
        <v>10936.8</v>
      </c>
      <c r="Q82" s="2">
        <v>5880</v>
      </c>
      <c r="R82" s="2">
        <v>5056.7999999999993</v>
      </c>
      <c r="S82" s="1">
        <v>44933</v>
      </c>
      <c r="T82" s="2">
        <f t="shared" si="3"/>
        <v>13132.672060115119</v>
      </c>
    </row>
    <row r="83" spans="1:20" x14ac:dyDescent="0.25">
      <c r="A83">
        <v>22140</v>
      </c>
      <c r="B83" t="s">
        <v>29</v>
      </c>
      <c r="C83" t="s">
        <v>48</v>
      </c>
      <c r="D83" t="s">
        <v>42</v>
      </c>
      <c r="E83" t="s">
        <v>46</v>
      </c>
      <c r="F83">
        <v>1579</v>
      </c>
      <c r="G83" t="str">
        <f>_xlfn.XLOOKUP(C83,Summary!$D$6:$D$12,Summary!$C$6:$C$12)</f>
        <v>Luigi</v>
      </c>
      <c r="H83" s="2">
        <v>250</v>
      </c>
      <c r="I83" s="2">
        <v>7</v>
      </c>
      <c r="J83" s="2">
        <v>11053</v>
      </c>
      <c r="K83" s="13">
        <f>VLOOKUP(C83,Summary!$D$6:$E$12,2,0)</f>
        <v>0.22</v>
      </c>
      <c r="L83" s="2" t="s">
        <v>84</v>
      </c>
      <c r="M83" s="2" t="str">
        <f t="shared" si="4"/>
        <v>vat not applied</v>
      </c>
      <c r="N83" s="2">
        <f t="shared" si="5"/>
        <v>2431.66</v>
      </c>
      <c r="O83" s="2">
        <v>1215.83</v>
      </c>
      <c r="P83" s="2">
        <v>9837.17</v>
      </c>
      <c r="Q83" s="2">
        <v>7895</v>
      </c>
      <c r="R83" s="2">
        <v>1942.17</v>
      </c>
      <c r="S83" s="1">
        <v>45093</v>
      </c>
      <c r="T83" s="2">
        <f t="shared" si="3"/>
        <v>12343.148323167723</v>
      </c>
    </row>
    <row r="84" spans="1:20" x14ac:dyDescent="0.25">
      <c r="A84">
        <v>92668</v>
      </c>
      <c r="B84" t="s">
        <v>29</v>
      </c>
      <c r="C84" t="s">
        <v>47</v>
      </c>
      <c r="D84" t="s">
        <v>41</v>
      </c>
      <c r="E84" t="s">
        <v>31</v>
      </c>
      <c r="F84">
        <v>1493</v>
      </c>
      <c r="G84" t="str">
        <f>_xlfn.XLOOKUP(C84,Summary!$D$6:$D$12,Summary!$C$6:$C$12)</f>
        <v>Pedro</v>
      </c>
      <c r="H84" s="2">
        <v>120</v>
      </c>
      <c r="I84" s="2">
        <v>7</v>
      </c>
      <c r="J84" s="2">
        <v>10451</v>
      </c>
      <c r="K84" s="13">
        <f>VLOOKUP(C84,Summary!$D$6:$E$12,2,0)</f>
        <v>0.21</v>
      </c>
      <c r="L84" s="2" t="s">
        <v>83</v>
      </c>
      <c r="M84" s="2">
        <f t="shared" si="4"/>
        <v>2194.71</v>
      </c>
      <c r="N84" s="2">
        <f t="shared" si="5"/>
        <v>2194.71</v>
      </c>
      <c r="O84" s="2">
        <v>0</v>
      </c>
      <c r="P84" s="2">
        <v>10451</v>
      </c>
      <c r="Q84" s="2">
        <v>7465</v>
      </c>
      <c r="R84" s="2">
        <v>2986</v>
      </c>
      <c r="S84" s="1">
        <v>44953</v>
      </c>
      <c r="T84" s="2">
        <f t="shared" si="3"/>
        <v>11670.880586757068</v>
      </c>
    </row>
    <row r="85" spans="1:20" x14ac:dyDescent="0.25">
      <c r="A85">
        <v>40479</v>
      </c>
      <c r="B85" t="s">
        <v>33</v>
      </c>
      <c r="C85" t="s">
        <v>48</v>
      </c>
      <c r="D85" t="s">
        <v>35</v>
      </c>
      <c r="E85" t="s">
        <v>31</v>
      </c>
      <c r="F85">
        <v>615</v>
      </c>
      <c r="G85" t="str">
        <f>_xlfn.XLOOKUP(C85,Summary!$D$6:$D$12,Summary!$C$6:$C$12)</f>
        <v>Luigi</v>
      </c>
      <c r="H85" s="2">
        <v>5</v>
      </c>
      <c r="I85" s="2">
        <v>15</v>
      </c>
      <c r="J85" s="2">
        <v>9225</v>
      </c>
      <c r="K85" s="13">
        <f>VLOOKUP(C85,Summary!$D$6:$E$12,2,0)</f>
        <v>0.22</v>
      </c>
      <c r="L85" s="2" t="s">
        <v>83</v>
      </c>
      <c r="M85" s="2">
        <f t="shared" si="4"/>
        <v>2029.5</v>
      </c>
      <c r="N85" s="2">
        <f t="shared" si="5"/>
        <v>2029.5</v>
      </c>
      <c r="O85" s="2">
        <v>0</v>
      </c>
      <c r="P85" s="2">
        <v>9225</v>
      </c>
      <c r="Q85" s="2">
        <v>6150</v>
      </c>
      <c r="R85" s="2">
        <v>3075</v>
      </c>
      <c r="S85" s="1">
        <v>45146</v>
      </c>
      <c r="T85" s="2">
        <f t="shared" si="3"/>
        <v>10301.777190013774</v>
      </c>
    </row>
    <row r="86" spans="1:20" x14ac:dyDescent="0.25">
      <c r="A86">
        <v>88497</v>
      </c>
      <c r="B86" t="s">
        <v>36</v>
      </c>
      <c r="C86" t="s">
        <v>49</v>
      </c>
      <c r="D86" t="s">
        <v>43</v>
      </c>
      <c r="E86" t="s">
        <v>46</v>
      </c>
      <c r="F86">
        <v>1393</v>
      </c>
      <c r="G86" t="str">
        <f>_xlfn.XLOOKUP(C86,Summary!$D$6:$D$12,Summary!$C$6:$C$12)</f>
        <v xml:space="preserve">Klaas </v>
      </c>
      <c r="H86" s="2">
        <v>260</v>
      </c>
      <c r="I86" s="2">
        <v>12</v>
      </c>
      <c r="J86" s="2">
        <v>16716</v>
      </c>
      <c r="K86" s="13">
        <f>VLOOKUP(C86,Summary!$D$6:$E$12,2,0)</f>
        <v>0.24</v>
      </c>
      <c r="L86" s="2" t="s">
        <v>84</v>
      </c>
      <c r="M86" s="2" t="str">
        <f t="shared" si="4"/>
        <v>vat not applied</v>
      </c>
      <c r="N86" s="2">
        <f t="shared" si="5"/>
        <v>4011.8399999999997</v>
      </c>
      <c r="O86" s="2">
        <v>2340.2399999999998</v>
      </c>
      <c r="P86" s="2">
        <v>14375.76</v>
      </c>
      <c r="Q86" s="2">
        <v>4179</v>
      </c>
      <c r="R86" s="2">
        <v>10196.76</v>
      </c>
      <c r="S86" s="1">
        <v>44937</v>
      </c>
      <c r="T86" s="2">
        <f t="shared" si="3"/>
        <v>18667.155285449349</v>
      </c>
    </row>
    <row r="87" spans="1:20" x14ac:dyDescent="0.25">
      <c r="A87">
        <v>73311</v>
      </c>
      <c r="B87" t="s">
        <v>39</v>
      </c>
      <c r="C87" t="s">
        <v>34</v>
      </c>
      <c r="D87" t="s">
        <v>30</v>
      </c>
      <c r="E87" t="s">
        <v>45</v>
      </c>
      <c r="F87">
        <v>2181</v>
      </c>
      <c r="G87" t="str">
        <f>_xlfn.XLOOKUP(C87,Summary!$D$6:$D$12,Summary!$C$6:$C$12)</f>
        <v>Francoise</v>
      </c>
      <c r="H87" s="2">
        <v>3</v>
      </c>
      <c r="I87" s="2">
        <v>300</v>
      </c>
      <c r="J87" s="2">
        <v>654300</v>
      </c>
      <c r="K87" s="13">
        <f>VLOOKUP(C87,Summary!$D$6:$E$12,2,0)</f>
        <v>0.2</v>
      </c>
      <c r="L87" s="2" t="s">
        <v>83</v>
      </c>
      <c r="M87" s="2">
        <f t="shared" si="4"/>
        <v>130860</v>
      </c>
      <c r="N87" s="2">
        <f t="shared" si="5"/>
        <v>130860</v>
      </c>
      <c r="O87" s="2">
        <v>45801</v>
      </c>
      <c r="P87" s="2">
        <v>608499</v>
      </c>
      <c r="Q87" s="2">
        <v>545250</v>
      </c>
      <c r="R87" s="2">
        <v>63249</v>
      </c>
      <c r="S87" s="1">
        <v>45164</v>
      </c>
      <c r="T87" s="2">
        <f t="shared" si="3"/>
        <v>730672.39191609889</v>
      </c>
    </row>
    <row r="88" spans="1:20" x14ac:dyDescent="0.25">
      <c r="A88">
        <v>90806</v>
      </c>
      <c r="B88" t="s">
        <v>29</v>
      </c>
      <c r="C88" t="s">
        <v>37</v>
      </c>
      <c r="D88" t="s">
        <v>41</v>
      </c>
      <c r="E88" t="s">
        <v>44</v>
      </c>
      <c r="F88">
        <v>1566</v>
      </c>
      <c r="G88" t="str">
        <f>_xlfn.XLOOKUP(C88,Summary!$D$6:$D$12,Summary!$C$6:$C$12)</f>
        <v>Ciarán</v>
      </c>
      <c r="H88" s="2">
        <v>120</v>
      </c>
      <c r="I88" s="2">
        <v>20</v>
      </c>
      <c r="J88" s="2">
        <v>31320</v>
      </c>
      <c r="K88" s="13">
        <f>VLOOKUP(C88,Summary!$D$6:$E$12,2,0)</f>
        <v>0.23</v>
      </c>
      <c r="L88" s="2" t="s">
        <v>84</v>
      </c>
      <c r="M88" s="2" t="str">
        <f t="shared" si="4"/>
        <v>vat not applied</v>
      </c>
      <c r="N88" s="2">
        <f t="shared" si="5"/>
        <v>7203.6</v>
      </c>
      <c r="O88" s="2">
        <v>626.4</v>
      </c>
      <c r="P88" s="2">
        <v>30693.599999999999</v>
      </c>
      <c r="Q88" s="2">
        <v>15660</v>
      </c>
      <c r="R88" s="2">
        <v>15033.599999999999</v>
      </c>
      <c r="S88" s="1">
        <v>45073</v>
      </c>
      <c r="T88" s="2">
        <f t="shared" si="3"/>
        <v>34975.789874388225</v>
      </c>
    </row>
    <row r="89" spans="1:20" x14ac:dyDescent="0.25">
      <c r="A89">
        <v>66224</v>
      </c>
      <c r="B89" t="s">
        <v>39</v>
      </c>
      <c r="C89" t="s">
        <v>37</v>
      </c>
      <c r="D89" t="s">
        <v>30</v>
      </c>
      <c r="E89" t="s">
        <v>45</v>
      </c>
      <c r="F89">
        <v>991</v>
      </c>
      <c r="G89" t="str">
        <f>_xlfn.XLOOKUP(C89,Summary!$D$6:$D$12,Summary!$C$6:$C$12)</f>
        <v>Ciarán</v>
      </c>
      <c r="H89" s="2">
        <v>3</v>
      </c>
      <c r="I89" s="2">
        <v>300</v>
      </c>
      <c r="J89" s="2">
        <v>297300</v>
      </c>
      <c r="K89" s="13">
        <f>VLOOKUP(C89,Summary!$D$6:$E$12,2,0)</f>
        <v>0.23</v>
      </c>
      <c r="L89" s="2" t="s">
        <v>84</v>
      </c>
      <c r="M89" s="2" t="str">
        <f t="shared" si="4"/>
        <v>vat not applied</v>
      </c>
      <c r="N89" s="2">
        <f t="shared" si="5"/>
        <v>68379</v>
      </c>
      <c r="O89" s="2">
        <v>14865</v>
      </c>
      <c r="P89" s="2">
        <v>282435</v>
      </c>
      <c r="Q89" s="2">
        <v>247750</v>
      </c>
      <c r="R89" s="2">
        <v>34685</v>
      </c>
      <c r="S89" s="1">
        <v>45152</v>
      </c>
      <c r="T89" s="2">
        <f t="shared" si="3"/>
        <v>332001.9900911756</v>
      </c>
    </row>
    <row r="90" spans="1:20" x14ac:dyDescent="0.25">
      <c r="A90">
        <v>26521</v>
      </c>
      <c r="B90" t="s">
        <v>38</v>
      </c>
      <c r="C90" t="s">
        <v>47</v>
      </c>
      <c r="D90" t="s">
        <v>43</v>
      </c>
      <c r="E90" t="s">
        <v>46</v>
      </c>
      <c r="F90">
        <v>947</v>
      </c>
      <c r="G90" t="str">
        <f>_xlfn.XLOOKUP(C90,Summary!$D$6:$D$12,Summary!$C$6:$C$12)</f>
        <v>Pedro</v>
      </c>
      <c r="H90" s="2">
        <v>260</v>
      </c>
      <c r="I90" s="2">
        <v>125</v>
      </c>
      <c r="J90" s="2">
        <v>118375</v>
      </c>
      <c r="K90" s="13">
        <f>VLOOKUP(C90,Summary!$D$6:$E$12,2,0)</f>
        <v>0.21</v>
      </c>
      <c r="L90" s="2" t="s">
        <v>84</v>
      </c>
      <c r="M90" s="2" t="str">
        <f t="shared" si="4"/>
        <v>vat not applied</v>
      </c>
      <c r="N90" s="2">
        <f t="shared" si="5"/>
        <v>24858.75</v>
      </c>
      <c r="O90" s="2">
        <v>13021.25</v>
      </c>
      <c r="P90" s="2">
        <v>105353.75</v>
      </c>
      <c r="Q90" s="2">
        <v>113640</v>
      </c>
      <c r="R90" s="2">
        <v>-8286.25</v>
      </c>
      <c r="S90" s="1">
        <v>45125</v>
      </c>
      <c r="T90" s="2">
        <f t="shared" si="3"/>
        <v>132192.18155749381</v>
      </c>
    </row>
    <row r="91" spans="1:20" x14ac:dyDescent="0.25">
      <c r="A91">
        <v>56832</v>
      </c>
      <c r="B91" t="s">
        <v>33</v>
      </c>
      <c r="C91" t="s">
        <v>34</v>
      </c>
      <c r="D91" t="s">
        <v>30</v>
      </c>
      <c r="E91" t="s">
        <v>45</v>
      </c>
      <c r="F91">
        <v>490</v>
      </c>
      <c r="G91" t="str">
        <f>_xlfn.XLOOKUP(C91,Summary!$D$6:$D$12,Summary!$C$6:$C$12)</f>
        <v>Francoise</v>
      </c>
      <c r="H91" s="2">
        <v>3</v>
      </c>
      <c r="I91" s="2">
        <v>15</v>
      </c>
      <c r="J91" s="2">
        <v>7350</v>
      </c>
      <c r="K91" s="13">
        <f>VLOOKUP(C91,Summary!$D$6:$E$12,2,0)</f>
        <v>0.2</v>
      </c>
      <c r="L91" s="2" t="s">
        <v>84</v>
      </c>
      <c r="M91" s="2" t="str">
        <f t="shared" si="4"/>
        <v>vat not applied</v>
      </c>
      <c r="N91" s="2">
        <f t="shared" si="5"/>
        <v>1470</v>
      </c>
      <c r="O91" s="2">
        <v>588</v>
      </c>
      <c r="P91" s="2">
        <v>6762</v>
      </c>
      <c r="Q91" s="2">
        <v>4900</v>
      </c>
      <c r="R91" s="2">
        <v>1862</v>
      </c>
      <c r="S91" s="1">
        <v>45232</v>
      </c>
      <c r="T91" s="2">
        <f t="shared" si="3"/>
        <v>8207.9200375719502</v>
      </c>
    </row>
    <row r="92" spans="1:20" x14ac:dyDescent="0.25">
      <c r="A92">
        <v>15418</v>
      </c>
      <c r="B92" t="s">
        <v>29</v>
      </c>
      <c r="C92" t="s">
        <v>49</v>
      </c>
      <c r="D92" t="s">
        <v>43</v>
      </c>
      <c r="E92" t="s">
        <v>46</v>
      </c>
      <c r="F92">
        <v>2734</v>
      </c>
      <c r="G92" t="str">
        <f>_xlfn.XLOOKUP(C92,Summary!$D$6:$D$12,Summary!$C$6:$C$12)</f>
        <v xml:space="preserve">Klaas </v>
      </c>
      <c r="H92" s="2">
        <v>260</v>
      </c>
      <c r="I92" s="2">
        <v>7</v>
      </c>
      <c r="J92" s="2">
        <v>19138</v>
      </c>
      <c r="K92" s="13">
        <f>VLOOKUP(C92,Summary!$D$6:$E$12,2,0)</f>
        <v>0.24</v>
      </c>
      <c r="L92" s="2" t="s">
        <v>84</v>
      </c>
      <c r="M92" s="2" t="str">
        <f t="shared" si="4"/>
        <v>vat not applied</v>
      </c>
      <c r="N92" s="2">
        <f t="shared" si="5"/>
        <v>4593.12</v>
      </c>
      <c r="O92" s="2">
        <v>2296.56</v>
      </c>
      <c r="P92" s="2">
        <v>16841.439999999999</v>
      </c>
      <c r="Q92" s="2">
        <v>13670</v>
      </c>
      <c r="R92" s="2">
        <v>3171.4399999999987</v>
      </c>
      <c r="S92" s="1">
        <v>45149</v>
      </c>
      <c r="T92" s="2">
        <f t="shared" si="3"/>
        <v>21371.860364496868</v>
      </c>
    </row>
    <row r="93" spans="1:20" x14ac:dyDescent="0.25">
      <c r="A93">
        <v>21257</v>
      </c>
      <c r="B93" t="s">
        <v>33</v>
      </c>
      <c r="C93" t="s">
        <v>48</v>
      </c>
      <c r="D93" t="s">
        <v>30</v>
      </c>
      <c r="E93" t="s">
        <v>45</v>
      </c>
      <c r="F93">
        <v>2030</v>
      </c>
      <c r="G93" t="str">
        <f>_xlfn.XLOOKUP(C93,Summary!$D$6:$D$12,Summary!$C$6:$C$12)</f>
        <v>Luigi</v>
      </c>
      <c r="H93" s="2">
        <v>3</v>
      </c>
      <c r="I93" s="2">
        <v>15</v>
      </c>
      <c r="J93" s="2">
        <v>30450</v>
      </c>
      <c r="K93" s="13">
        <f>VLOOKUP(C93,Summary!$D$6:$E$12,2,0)</f>
        <v>0.22</v>
      </c>
      <c r="L93" s="2" t="s">
        <v>84</v>
      </c>
      <c r="M93" s="2" t="str">
        <f t="shared" si="4"/>
        <v>vat not applied</v>
      </c>
      <c r="N93" s="2">
        <f t="shared" si="5"/>
        <v>6699</v>
      </c>
      <c r="O93" s="2">
        <v>1827</v>
      </c>
      <c r="P93" s="2">
        <v>28623</v>
      </c>
      <c r="Q93" s="2">
        <v>20300</v>
      </c>
      <c r="R93" s="2">
        <v>8323</v>
      </c>
      <c r="S93" s="1">
        <v>45109</v>
      </c>
      <c r="T93" s="2">
        <f t="shared" si="3"/>
        <v>34004.240155655221</v>
      </c>
    </row>
    <row r="94" spans="1:20" x14ac:dyDescent="0.25">
      <c r="A94">
        <v>14619</v>
      </c>
      <c r="B94" t="s">
        <v>36</v>
      </c>
      <c r="C94" t="s">
        <v>47</v>
      </c>
      <c r="D94" t="s">
        <v>42</v>
      </c>
      <c r="E94" t="s">
        <v>44</v>
      </c>
      <c r="F94">
        <v>1916</v>
      </c>
      <c r="G94" t="str">
        <f>_xlfn.XLOOKUP(C94,Summary!$D$6:$D$12,Summary!$C$6:$C$12)</f>
        <v>Pedro</v>
      </c>
      <c r="H94" s="2">
        <v>250</v>
      </c>
      <c r="I94" s="2">
        <v>12</v>
      </c>
      <c r="J94" s="2">
        <v>22992</v>
      </c>
      <c r="K94" s="13">
        <f>VLOOKUP(C94,Summary!$D$6:$E$12,2,0)</f>
        <v>0.21</v>
      </c>
      <c r="L94" s="2" t="s">
        <v>84</v>
      </c>
      <c r="M94" s="2" t="str">
        <f t="shared" si="4"/>
        <v>vat not applied</v>
      </c>
      <c r="N94" s="2">
        <f t="shared" si="5"/>
        <v>4828.32</v>
      </c>
      <c r="O94" s="2">
        <v>689.76</v>
      </c>
      <c r="P94" s="2">
        <v>22302.240000000002</v>
      </c>
      <c r="Q94" s="2">
        <v>5748</v>
      </c>
      <c r="R94" s="2">
        <v>16554.240000000002</v>
      </c>
      <c r="S94" s="1">
        <v>45049</v>
      </c>
      <c r="T94" s="2">
        <f t="shared" si="3"/>
        <v>25675.71394610262</v>
      </c>
    </row>
    <row r="95" spans="1:20" x14ac:dyDescent="0.25">
      <c r="A95">
        <v>94315</v>
      </c>
      <c r="B95" t="s">
        <v>29</v>
      </c>
      <c r="C95" t="s">
        <v>48</v>
      </c>
      <c r="D95" t="s">
        <v>42</v>
      </c>
      <c r="E95" t="s">
        <v>44</v>
      </c>
      <c r="F95">
        <v>349</v>
      </c>
      <c r="G95" t="str">
        <f>_xlfn.XLOOKUP(C95,Summary!$D$6:$D$12,Summary!$C$6:$C$12)</f>
        <v>Luigi</v>
      </c>
      <c r="H95" s="2">
        <v>250</v>
      </c>
      <c r="I95" s="2">
        <v>350</v>
      </c>
      <c r="J95" s="2">
        <v>122150</v>
      </c>
      <c r="K95" s="13">
        <f>VLOOKUP(C95,Summary!$D$6:$E$12,2,0)</f>
        <v>0.22</v>
      </c>
      <c r="L95" s="2" t="s">
        <v>83</v>
      </c>
      <c r="M95" s="2">
        <f t="shared" si="4"/>
        <v>26873</v>
      </c>
      <c r="N95" s="2">
        <f t="shared" si="5"/>
        <v>26873</v>
      </c>
      <c r="O95" s="2">
        <v>4886</v>
      </c>
      <c r="P95" s="2">
        <v>117264</v>
      </c>
      <c r="Q95" s="2">
        <v>90740</v>
      </c>
      <c r="R95" s="2">
        <v>26524</v>
      </c>
      <c r="S95" s="1">
        <v>45284</v>
      </c>
      <c r="T95" s="2">
        <f t="shared" si="3"/>
        <v>136407.81395774335</v>
      </c>
    </row>
    <row r="96" spans="1:20" x14ac:dyDescent="0.25">
      <c r="A96">
        <v>50547</v>
      </c>
      <c r="B96" t="s">
        <v>29</v>
      </c>
      <c r="C96" t="s">
        <v>49</v>
      </c>
      <c r="D96" t="s">
        <v>42</v>
      </c>
      <c r="E96" t="s">
        <v>44</v>
      </c>
      <c r="F96">
        <v>943.5</v>
      </c>
      <c r="G96" t="str">
        <f>_xlfn.XLOOKUP(C96,Summary!$D$6:$D$12,Summary!$C$6:$C$12)</f>
        <v xml:space="preserve">Klaas </v>
      </c>
      <c r="H96" s="2">
        <v>250</v>
      </c>
      <c r="I96" s="2">
        <v>350</v>
      </c>
      <c r="J96" s="2">
        <v>330225</v>
      </c>
      <c r="K96" s="13">
        <f>VLOOKUP(C96,Summary!$D$6:$E$12,2,0)</f>
        <v>0.24</v>
      </c>
      <c r="L96" s="2" t="s">
        <v>83</v>
      </c>
      <c r="M96" s="2">
        <f t="shared" si="4"/>
        <v>79254</v>
      </c>
      <c r="N96" s="2">
        <f t="shared" si="5"/>
        <v>79254</v>
      </c>
      <c r="O96" s="2">
        <v>3302.25</v>
      </c>
      <c r="P96" s="2">
        <v>326922.75</v>
      </c>
      <c r="Q96" s="2">
        <v>245310</v>
      </c>
      <c r="R96" s="2">
        <v>81612.75</v>
      </c>
      <c r="S96" s="1">
        <v>44986</v>
      </c>
      <c r="T96" s="2">
        <f t="shared" si="3"/>
        <v>368770.121688054</v>
      </c>
    </row>
    <row r="97" spans="1:20" x14ac:dyDescent="0.25">
      <c r="A97">
        <v>56714</v>
      </c>
      <c r="B97" t="s">
        <v>29</v>
      </c>
      <c r="C97" t="s">
        <v>32</v>
      </c>
      <c r="D97" t="s">
        <v>42</v>
      </c>
      <c r="E97" t="s">
        <v>45</v>
      </c>
      <c r="F97">
        <v>2338</v>
      </c>
      <c r="G97" t="str">
        <f>_xlfn.XLOOKUP(C97,Summary!$D$6:$D$12,Summary!$C$6:$C$12)</f>
        <v>Bertha</v>
      </c>
      <c r="H97" s="2">
        <v>250</v>
      </c>
      <c r="I97" s="2">
        <v>7</v>
      </c>
      <c r="J97" s="2">
        <v>16366</v>
      </c>
      <c r="K97" s="13">
        <f>VLOOKUP(C97,Summary!$D$6:$E$12,2,0)</f>
        <v>0.19</v>
      </c>
      <c r="L97" s="2" t="s">
        <v>84</v>
      </c>
      <c r="M97" s="2" t="str">
        <f t="shared" si="4"/>
        <v>vat not applied</v>
      </c>
      <c r="N97" s="2">
        <f t="shared" si="5"/>
        <v>3109.54</v>
      </c>
      <c r="O97" s="2">
        <v>1309.28</v>
      </c>
      <c r="P97" s="2">
        <v>15056.72</v>
      </c>
      <c r="Q97" s="2">
        <v>11690</v>
      </c>
      <c r="R97" s="2">
        <v>3366.7199999999993</v>
      </c>
      <c r="S97" s="1">
        <v>45140</v>
      </c>
      <c r="T97" s="2">
        <f t="shared" si="3"/>
        <v>18276.301950326873</v>
      </c>
    </row>
    <row r="98" spans="1:20" x14ac:dyDescent="0.25">
      <c r="A98">
        <v>37971</v>
      </c>
      <c r="B98" t="s">
        <v>39</v>
      </c>
      <c r="C98" t="s">
        <v>47</v>
      </c>
      <c r="D98" t="s">
        <v>43</v>
      </c>
      <c r="E98" t="s">
        <v>45</v>
      </c>
      <c r="F98">
        <v>2460</v>
      </c>
      <c r="G98" t="str">
        <f>_xlfn.XLOOKUP(C98,Summary!$D$6:$D$12,Summary!$C$6:$C$12)</f>
        <v>Pedro</v>
      </c>
      <c r="H98" s="2">
        <v>260</v>
      </c>
      <c r="I98" s="2">
        <v>300</v>
      </c>
      <c r="J98" s="2">
        <v>738000</v>
      </c>
      <c r="K98" s="13">
        <f>VLOOKUP(C98,Summary!$D$6:$E$12,2,0)</f>
        <v>0.21</v>
      </c>
      <c r="L98" s="2" t="s">
        <v>83</v>
      </c>
      <c r="M98" s="2">
        <f t="shared" si="4"/>
        <v>154980</v>
      </c>
      <c r="N98" s="2">
        <f t="shared" si="5"/>
        <v>154980</v>
      </c>
      <c r="O98" s="2">
        <v>59040</v>
      </c>
      <c r="P98" s="2">
        <v>678960</v>
      </c>
      <c r="Q98" s="2">
        <v>615000</v>
      </c>
      <c r="R98" s="2">
        <v>63960</v>
      </c>
      <c r="S98" s="1">
        <v>45246</v>
      </c>
      <c r="T98" s="2">
        <f t="shared" si="3"/>
        <v>824142.17520110193</v>
      </c>
    </row>
    <row r="99" spans="1:20" x14ac:dyDescent="0.25">
      <c r="A99">
        <v>57635</v>
      </c>
      <c r="B99" t="s">
        <v>29</v>
      </c>
      <c r="C99" t="s">
        <v>47</v>
      </c>
      <c r="D99" t="s">
        <v>40</v>
      </c>
      <c r="E99" t="s">
        <v>45</v>
      </c>
      <c r="F99">
        <v>1038</v>
      </c>
      <c r="G99" t="str">
        <f>_xlfn.XLOOKUP(C99,Summary!$D$6:$D$12,Summary!$C$6:$C$12)</f>
        <v>Pedro</v>
      </c>
      <c r="H99" s="2">
        <v>10</v>
      </c>
      <c r="I99" s="2">
        <v>20</v>
      </c>
      <c r="J99" s="2">
        <v>20760</v>
      </c>
      <c r="K99" s="13">
        <f>VLOOKUP(C99,Summary!$D$6:$E$12,2,0)</f>
        <v>0.21</v>
      </c>
      <c r="L99" s="2" t="s">
        <v>84</v>
      </c>
      <c r="M99" s="2" t="str">
        <f t="shared" si="4"/>
        <v>vat not applied</v>
      </c>
      <c r="N99" s="2">
        <f t="shared" si="5"/>
        <v>4359.5999999999995</v>
      </c>
      <c r="O99" s="2">
        <v>1868.4</v>
      </c>
      <c r="P99" s="2">
        <v>18891.599999999999</v>
      </c>
      <c r="Q99" s="2">
        <v>10380</v>
      </c>
      <c r="R99" s="2">
        <v>8511.5999999999985</v>
      </c>
      <c r="S99" s="1">
        <v>45108</v>
      </c>
      <c r="T99" s="2">
        <f t="shared" si="3"/>
        <v>23183.186391835872</v>
      </c>
    </row>
    <row r="100" spans="1:20" x14ac:dyDescent="0.25">
      <c r="A100">
        <v>75754</v>
      </c>
      <c r="B100" t="s">
        <v>33</v>
      </c>
      <c r="C100" t="s">
        <v>47</v>
      </c>
      <c r="D100" t="s">
        <v>35</v>
      </c>
      <c r="E100" t="s">
        <v>46</v>
      </c>
      <c r="F100">
        <v>2157</v>
      </c>
      <c r="G100" t="str">
        <f>_xlfn.XLOOKUP(C100,Summary!$D$6:$D$12,Summary!$C$6:$C$12)</f>
        <v>Pedro</v>
      </c>
      <c r="H100" s="2">
        <v>5</v>
      </c>
      <c r="I100" s="2">
        <v>15</v>
      </c>
      <c r="J100" s="2">
        <v>32355</v>
      </c>
      <c r="K100" s="13">
        <f>VLOOKUP(C100,Summary!$D$6:$E$12,2,0)</f>
        <v>0.21</v>
      </c>
      <c r="L100" s="2" t="s">
        <v>83</v>
      </c>
      <c r="M100" s="2">
        <f t="shared" si="4"/>
        <v>6794.55</v>
      </c>
      <c r="N100" s="2">
        <f t="shared" si="5"/>
        <v>6794.55</v>
      </c>
      <c r="O100" s="2">
        <v>3559.05</v>
      </c>
      <c r="P100" s="2">
        <v>28795.95</v>
      </c>
      <c r="Q100" s="2">
        <v>21570</v>
      </c>
      <c r="R100" s="2">
        <v>7225.9500000000007</v>
      </c>
      <c r="S100" s="1">
        <v>45271</v>
      </c>
      <c r="T100" s="2">
        <f t="shared" si="3"/>
        <v>36131.599022536109</v>
      </c>
    </row>
    <row r="101" spans="1:20" x14ac:dyDescent="0.25">
      <c r="A101">
        <v>46711</v>
      </c>
      <c r="B101" t="s">
        <v>29</v>
      </c>
      <c r="C101" t="s">
        <v>34</v>
      </c>
      <c r="D101" t="s">
        <v>40</v>
      </c>
      <c r="E101" t="s">
        <v>46</v>
      </c>
      <c r="F101">
        <v>886</v>
      </c>
      <c r="G101" t="str">
        <f>_xlfn.XLOOKUP(C101,Summary!$D$6:$D$12,Summary!$C$6:$C$12)</f>
        <v>Francoise</v>
      </c>
      <c r="H101" s="2">
        <v>10</v>
      </c>
      <c r="I101" s="2">
        <v>350</v>
      </c>
      <c r="J101" s="2">
        <v>310100</v>
      </c>
      <c r="K101" s="13">
        <f>VLOOKUP(C101,Summary!$D$6:$E$12,2,0)</f>
        <v>0.2</v>
      </c>
      <c r="L101" s="2" t="s">
        <v>83</v>
      </c>
      <c r="M101" s="2">
        <f t="shared" si="4"/>
        <v>62020</v>
      </c>
      <c r="N101" s="2">
        <f t="shared" si="5"/>
        <v>62020</v>
      </c>
      <c r="O101" s="2">
        <v>37212</v>
      </c>
      <c r="P101" s="2">
        <v>272888</v>
      </c>
      <c r="Q101" s="2">
        <v>230360</v>
      </c>
      <c r="R101" s="2">
        <v>42528</v>
      </c>
      <c r="S101" s="1">
        <v>44932</v>
      </c>
      <c r="T101" s="2">
        <f t="shared" si="3"/>
        <v>346296.05491851177</v>
      </c>
    </row>
    <row r="102" spans="1:20" x14ac:dyDescent="0.25">
      <c r="A102">
        <v>70035</v>
      </c>
      <c r="B102" t="s">
        <v>33</v>
      </c>
      <c r="C102" t="s">
        <v>34</v>
      </c>
      <c r="D102" t="s">
        <v>42</v>
      </c>
      <c r="E102" t="s">
        <v>31</v>
      </c>
      <c r="F102">
        <v>2178</v>
      </c>
      <c r="G102" t="str">
        <f>_xlfn.XLOOKUP(C102,Summary!$D$6:$D$12,Summary!$C$6:$C$12)</f>
        <v>Francoise</v>
      </c>
      <c r="H102" s="2">
        <v>250</v>
      </c>
      <c r="I102" s="2">
        <v>15</v>
      </c>
      <c r="J102" s="2">
        <v>32670</v>
      </c>
      <c r="K102" s="13">
        <f>VLOOKUP(C102,Summary!$D$6:$E$12,2,0)</f>
        <v>0.2</v>
      </c>
      <c r="L102" s="2" t="s">
        <v>84</v>
      </c>
      <c r="M102" s="2" t="str">
        <f t="shared" si="4"/>
        <v>vat not applied</v>
      </c>
      <c r="N102" s="2">
        <f t="shared" si="5"/>
        <v>6534</v>
      </c>
      <c r="O102" s="2">
        <v>0</v>
      </c>
      <c r="P102" s="2">
        <v>32670</v>
      </c>
      <c r="Q102" s="2">
        <v>21780</v>
      </c>
      <c r="R102" s="2">
        <v>10890</v>
      </c>
      <c r="S102" s="1">
        <v>45202</v>
      </c>
      <c r="T102" s="2">
        <f t="shared" si="3"/>
        <v>36483.367024146341</v>
      </c>
    </row>
    <row r="103" spans="1:20" x14ac:dyDescent="0.25">
      <c r="A103">
        <v>31955</v>
      </c>
      <c r="B103" t="s">
        <v>38</v>
      </c>
      <c r="C103" t="s">
        <v>47</v>
      </c>
      <c r="D103" t="s">
        <v>43</v>
      </c>
      <c r="E103" t="s">
        <v>44</v>
      </c>
      <c r="F103">
        <v>1074</v>
      </c>
      <c r="G103" t="str">
        <f>_xlfn.XLOOKUP(C103,Summary!$D$6:$D$12,Summary!$C$6:$C$12)</f>
        <v>Pedro</v>
      </c>
      <c r="H103" s="2">
        <v>260</v>
      </c>
      <c r="I103" s="2">
        <v>125</v>
      </c>
      <c r="J103" s="2">
        <v>134250</v>
      </c>
      <c r="K103" s="13">
        <f>VLOOKUP(C103,Summary!$D$6:$E$12,2,0)</f>
        <v>0.21</v>
      </c>
      <c r="L103" s="2" t="s">
        <v>84</v>
      </c>
      <c r="M103" s="2" t="str">
        <f t="shared" si="4"/>
        <v>vat not applied</v>
      </c>
      <c r="N103" s="2">
        <f t="shared" si="5"/>
        <v>28192.5</v>
      </c>
      <c r="O103" s="2">
        <v>5370</v>
      </c>
      <c r="P103" s="2">
        <v>128880</v>
      </c>
      <c r="Q103" s="2">
        <v>128880</v>
      </c>
      <c r="R103" s="2">
        <v>0</v>
      </c>
      <c r="S103" s="1">
        <v>44981</v>
      </c>
      <c r="T103" s="2">
        <f t="shared" si="3"/>
        <v>149920.1721148346</v>
      </c>
    </row>
    <row r="104" spans="1:20" x14ac:dyDescent="0.25">
      <c r="A104">
        <v>29645</v>
      </c>
      <c r="B104" t="s">
        <v>33</v>
      </c>
      <c r="C104" t="s">
        <v>34</v>
      </c>
      <c r="D104" t="s">
        <v>35</v>
      </c>
      <c r="E104" t="s">
        <v>45</v>
      </c>
      <c r="F104">
        <v>2501</v>
      </c>
      <c r="G104" t="str">
        <f>_xlfn.XLOOKUP(C104,Summary!$D$6:$D$12,Summary!$C$6:$C$12)</f>
        <v>Francoise</v>
      </c>
      <c r="H104" s="2">
        <v>5</v>
      </c>
      <c r="I104" s="2">
        <v>15</v>
      </c>
      <c r="J104" s="2">
        <v>37515</v>
      </c>
      <c r="K104" s="13">
        <f>VLOOKUP(C104,Summary!$D$6:$E$12,2,0)</f>
        <v>0.2</v>
      </c>
      <c r="L104" s="2" t="s">
        <v>84</v>
      </c>
      <c r="M104" s="2" t="str">
        <f t="shared" si="4"/>
        <v>vat not applied</v>
      </c>
      <c r="N104" s="2">
        <f t="shared" si="5"/>
        <v>7503</v>
      </c>
      <c r="O104" s="2">
        <v>3001.2</v>
      </c>
      <c r="P104" s="2">
        <v>34513.800000000003</v>
      </c>
      <c r="Q104" s="2">
        <v>25010</v>
      </c>
      <c r="R104" s="2">
        <v>9503.8000000000029</v>
      </c>
      <c r="S104" s="1">
        <v>45258</v>
      </c>
      <c r="T104" s="2">
        <f t="shared" si="3"/>
        <v>41893.893906056015</v>
      </c>
    </row>
    <row r="105" spans="1:20" x14ac:dyDescent="0.25">
      <c r="A105">
        <v>81538</v>
      </c>
      <c r="B105" t="s">
        <v>33</v>
      </c>
      <c r="C105" t="s">
        <v>37</v>
      </c>
      <c r="D105" t="s">
        <v>40</v>
      </c>
      <c r="E105" t="s">
        <v>45</v>
      </c>
      <c r="F105">
        <v>2620</v>
      </c>
      <c r="G105" t="str">
        <f>_xlfn.XLOOKUP(C105,Summary!$D$6:$D$12,Summary!$C$6:$C$12)</f>
        <v>Ciarán</v>
      </c>
      <c r="H105" s="2">
        <v>10</v>
      </c>
      <c r="I105" s="2">
        <v>15</v>
      </c>
      <c r="J105" s="2">
        <v>39300</v>
      </c>
      <c r="K105" s="13">
        <f>VLOOKUP(C105,Summary!$D$6:$E$12,2,0)</f>
        <v>0.23</v>
      </c>
      <c r="L105" s="2" t="s">
        <v>84</v>
      </c>
      <c r="M105" s="2" t="str">
        <f t="shared" si="4"/>
        <v>vat not applied</v>
      </c>
      <c r="N105" s="2">
        <f t="shared" si="5"/>
        <v>9039</v>
      </c>
      <c r="O105" s="2">
        <v>1965</v>
      </c>
      <c r="P105" s="2">
        <v>37335</v>
      </c>
      <c r="Q105" s="2">
        <v>26200</v>
      </c>
      <c r="R105" s="2">
        <v>11135</v>
      </c>
      <c r="S105" s="1">
        <v>45122</v>
      </c>
      <c r="T105" s="2">
        <f t="shared" si="3"/>
        <v>43887.245915180625</v>
      </c>
    </row>
    <row r="106" spans="1:20" x14ac:dyDescent="0.25">
      <c r="A106">
        <v>33237</v>
      </c>
      <c r="B106" t="s">
        <v>39</v>
      </c>
      <c r="C106" t="s">
        <v>37</v>
      </c>
      <c r="D106" t="s">
        <v>41</v>
      </c>
      <c r="E106" t="s">
        <v>45</v>
      </c>
      <c r="F106">
        <v>635</v>
      </c>
      <c r="G106" t="str">
        <f>_xlfn.XLOOKUP(C106,Summary!$D$6:$D$12,Summary!$C$6:$C$12)</f>
        <v>Ciarán</v>
      </c>
      <c r="H106" s="2">
        <v>120</v>
      </c>
      <c r="I106" s="2">
        <v>300</v>
      </c>
      <c r="J106" s="2">
        <v>190500</v>
      </c>
      <c r="K106" s="13">
        <f>VLOOKUP(C106,Summary!$D$6:$E$12,2,0)</f>
        <v>0.23</v>
      </c>
      <c r="L106" s="2" t="s">
        <v>84</v>
      </c>
      <c r="M106" s="2" t="str">
        <f t="shared" si="4"/>
        <v>vat not applied</v>
      </c>
      <c r="N106" s="2">
        <f t="shared" si="5"/>
        <v>43815</v>
      </c>
      <c r="O106" s="2">
        <v>15240</v>
      </c>
      <c r="P106" s="2">
        <v>175260</v>
      </c>
      <c r="Q106" s="2">
        <v>158750</v>
      </c>
      <c r="R106" s="2">
        <v>16510</v>
      </c>
      <c r="S106" s="1">
        <v>45082</v>
      </c>
      <c r="T106" s="2">
        <f t="shared" si="3"/>
        <v>212735.88668808932</v>
      </c>
    </row>
    <row r="107" spans="1:20" x14ac:dyDescent="0.25">
      <c r="A107">
        <v>59074</v>
      </c>
      <c r="B107" t="s">
        <v>36</v>
      </c>
      <c r="C107" t="s">
        <v>48</v>
      </c>
      <c r="D107" t="s">
        <v>43</v>
      </c>
      <c r="E107" t="s">
        <v>31</v>
      </c>
      <c r="F107">
        <v>1953</v>
      </c>
      <c r="G107" t="str">
        <f>_xlfn.XLOOKUP(C107,Summary!$D$6:$D$12,Summary!$C$6:$C$12)</f>
        <v>Luigi</v>
      </c>
      <c r="H107" s="2">
        <v>260</v>
      </c>
      <c r="I107" s="2">
        <v>12</v>
      </c>
      <c r="J107" s="2">
        <v>23436</v>
      </c>
      <c r="K107" s="13">
        <f>VLOOKUP(C107,Summary!$D$6:$E$12,2,0)</f>
        <v>0.22</v>
      </c>
      <c r="L107" s="2" t="s">
        <v>84</v>
      </c>
      <c r="M107" s="2" t="str">
        <f t="shared" si="4"/>
        <v>vat not applied</v>
      </c>
      <c r="N107" s="2">
        <f t="shared" si="5"/>
        <v>5155.92</v>
      </c>
      <c r="O107" s="2">
        <v>0</v>
      </c>
      <c r="P107" s="2">
        <v>23436</v>
      </c>
      <c r="Q107" s="2">
        <v>5859</v>
      </c>
      <c r="R107" s="2">
        <v>17577</v>
      </c>
      <c r="S107" s="1">
        <v>45050</v>
      </c>
      <c r="T107" s="2">
        <f t="shared" si="3"/>
        <v>26171.539319800846</v>
      </c>
    </row>
    <row r="108" spans="1:20" x14ac:dyDescent="0.25">
      <c r="A108">
        <v>39245</v>
      </c>
      <c r="B108" t="s">
        <v>29</v>
      </c>
      <c r="C108" t="s">
        <v>34</v>
      </c>
      <c r="D108" t="s">
        <v>30</v>
      </c>
      <c r="E108" t="s">
        <v>45</v>
      </c>
      <c r="F108">
        <v>2487</v>
      </c>
      <c r="G108" t="str">
        <f>_xlfn.XLOOKUP(C108,Summary!$D$6:$D$12,Summary!$C$6:$C$12)</f>
        <v>Francoise</v>
      </c>
      <c r="H108" s="2">
        <v>3</v>
      </c>
      <c r="I108" s="2">
        <v>7</v>
      </c>
      <c r="J108" s="2">
        <v>17409</v>
      </c>
      <c r="K108" s="13">
        <f>VLOOKUP(C108,Summary!$D$6:$E$12,2,0)</f>
        <v>0.2</v>
      </c>
      <c r="L108" s="2" t="s">
        <v>84</v>
      </c>
      <c r="M108" s="2" t="str">
        <f t="shared" si="4"/>
        <v>vat not applied</v>
      </c>
      <c r="N108" s="2">
        <f t="shared" si="5"/>
        <v>3481.8</v>
      </c>
      <c r="O108" s="2">
        <v>870.45</v>
      </c>
      <c r="P108" s="2">
        <v>16538.55</v>
      </c>
      <c r="Q108" s="2">
        <v>12435</v>
      </c>
      <c r="R108" s="2">
        <v>4103.5499999999993</v>
      </c>
      <c r="S108" s="1">
        <v>45223</v>
      </c>
      <c r="T108" s="2">
        <f t="shared" si="3"/>
        <v>19441.044888991848</v>
      </c>
    </row>
    <row r="109" spans="1:20" x14ac:dyDescent="0.25">
      <c r="A109">
        <v>64829</v>
      </c>
      <c r="B109" t="s">
        <v>38</v>
      </c>
      <c r="C109" t="s">
        <v>34</v>
      </c>
      <c r="D109" t="s">
        <v>40</v>
      </c>
      <c r="E109" t="s">
        <v>46</v>
      </c>
      <c r="F109">
        <v>2441</v>
      </c>
      <c r="G109" t="str">
        <f>_xlfn.XLOOKUP(C109,Summary!$D$6:$D$12,Summary!$C$6:$C$12)</f>
        <v>Francoise</v>
      </c>
      <c r="H109" s="2">
        <v>10</v>
      </c>
      <c r="I109" s="2">
        <v>125</v>
      </c>
      <c r="J109" s="2">
        <v>305125</v>
      </c>
      <c r="K109" s="13">
        <f>VLOOKUP(C109,Summary!$D$6:$E$12,2,0)</f>
        <v>0.2</v>
      </c>
      <c r="L109" s="2" t="s">
        <v>84</v>
      </c>
      <c r="M109" s="2" t="str">
        <f t="shared" si="4"/>
        <v>vat not applied</v>
      </c>
      <c r="N109" s="2">
        <f t="shared" si="5"/>
        <v>61025</v>
      </c>
      <c r="O109" s="2">
        <v>33563.75</v>
      </c>
      <c r="P109" s="2">
        <v>271561.25</v>
      </c>
      <c r="Q109" s="2">
        <v>292920</v>
      </c>
      <c r="R109" s="2">
        <v>-21358.75</v>
      </c>
      <c r="S109" s="1">
        <v>45285</v>
      </c>
      <c r="T109" s="2">
        <f t="shared" si="3"/>
        <v>340740.35394069948</v>
      </c>
    </row>
    <row r="110" spans="1:20" x14ac:dyDescent="0.25">
      <c r="A110">
        <v>81742</v>
      </c>
      <c r="B110" t="s">
        <v>36</v>
      </c>
      <c r="C110" t="s">
        <v>37</v>
      </c>
      <c r="D110" t="s">
        <v>40</v>
      </c>
      <c r="E110" t="s">
        <v>31</v>
      </c>
      <c r="F110">
        <v>367</v>
      </c>
      <c r="G110" t="str">
        <f>_xlfn.XLOOKUP(C110,Summary!$D$6:$D$12,Summary!$C$6:$C$12)</f>
        <v>Ciarán</v>
      </c>
      <c r="H110" s="2">
        <v>10</v>
      </c>
      <c r="I110" s="2">
        <v>12</v>
      </c>
      <c r="J110" s="2">
        <v>4404</v>
      </c>
      <c r="K110" s="13">
        <f>VLOOKUP(C110,Summary!$D$6:$E$12,2,0)</f>
        <v>0.23</v>
      </c>
      <c r="L110" s="2" t="s">
        <v>84</v>
      </c>
      <c r="M110" s="2" t="str">
        <f t="shared" si="4"/>
        <v>vat not applied</v>
      </c>
      <c r="N110" s="2">
        <f t="shared" si="5"/>
        <v>1012.9200000000001</v>
      </c>
      <c r="O110" s="2">
        <v>0</v>
      </c>
      <c r="P110" s="2">
        <v>4404</v>
      </c>
      <c r="Q110" s="2">
        <v>1101</v>
      </c>
      <c r="R110" s="2">
        <v>3303</v>
      </c>
      <c r="S110" s="1">
        <v>45007</v>
      </c>
      <c r="T110" s="2">
        <f t="shared" si="3"/>
        <v>4918.0516796553557</v>
      </c>
    </row>
    <row r="111" spans="1:20" x14ac:dyDescent="0.25">
      <c r="A111">
        <v>45751</v>
      </c>
      <c r="B111" t="s">
        <v>33</v>
      </c>
      <c r="C111" t="s">
        <v>34</v>
      </c>
      <c r="D111" t="s">
        <v>41</v>
      </c>
      <c r="E111" t="s">
        <v>45</v>
      </c>
      <c r="F111">
        <v>245</v>
      </c>
      <c r="G111" t="str">
        <f>_xlfn.XLOOKUP(C111,Summary!$D$6:$D$12,Summary!$C$6:$C$12)</f>
        <v>Francoise</v>
      </c>
      <c r="H111" s="2">
        <v>120</v>
      </c>
      <c r="I111" s="2">
        <v>15</v>
      </c>
      <c r="J111" s="2">
        <v>3675</v>
      </c>
      <c r="K111" s="13">
        <f>VLOOKUP(C111,Summary!$D$6:$E$12,2,0)</f>
        <v>0.2</v>
      </c>
      <c r="L111" s="2" t="s">
        <v>83</v>
      </c>
      <c r="M111" s="2">
        <f t="shared" si="4"/>
        <v>735</v>
      </c>
      <c r="N111" s="2">
        <f t="shared" si="5"/>
        <v>735</v>
      </c>
      <c r="O111" s="2">
        <v>330.75</v>
      </c>
      <c r="P111" s="2">
        <v>3344.25</v>
      </c>
      <c r="Q111" s="2">
        <v>2450</v>
      </c>
      <c r="R111" s="2">
        <v>894.25</v>
      </c>
      <c r="S111" s="1">
        <v>44939</v>
      </c>
      <c r="T111" s="2">
        <f t="shared" si="3"/>
        <v>4103.9600187859751</v>
      </c>
    </row>
    <row r="112" spans="1:20" x14ac:dyDescent="0.25">
      <c r="A112">
        <v>10786</v>
      </c>
      <c r="B112" t="s">
        <v>36</v>
      </c>
      <c r="C112" t="s">
        <v>34</v>
      </c>
      <c r="D112" t="s">
        <v>40</v>
      </c>
      <c r="E112" t="s">
        <v>44</v>
      </c>
      <c r="F112">
        <v>1901</v>
      </c>
      <c r="G112" t="str">
        <f>_xlfn.XLOOKUP(C112,Summary!$D$6:$D$12,Summary!$C$6:$C$12)</f>
        <v>Francoise</v>
      </c>
      <c r="H112" s="2">
        <v>10</v>
      </c>
      <c r="I112" s="2">
        <v>12</v>
      </c>
      <c r="J112" s="2">
        <v>22812</v>
      </c>
      <c r="K112" s="13">
        <f>VLOOKUP(C112,Summary!$D$6:$E$12,2,0)</f>
        <v>0.2</v>
      </c>
      <c r="L112" s="2" t="s">
        <v>83</v>
      </c>
      <c r="M112" s="2">
        <f t="shared" si="4"/>
        <v>4562.4000000000005</v>
      </c>
      <c r="N112" s="2">
        <f t="shared" si="5"/>
        <v>4562.4000000000005</v>
      </c>
      <c r="O112" s="2">
        <v>684.36</v>
      </c>
      <c r="P112" s="2">
        <v>22127.64</v>
      </c>
      <c r="Q112" s="2">
        <v>5703</v>
      </c>
      <c r="R112" s="2">
        <v>16424.64</v>
      </c>
      <c r="S112" s="1">
        <v>45094</v>
      </c>
      <c r="T112" s="2">
        <f t="shared" si="3"/>
        <v>25474.703659468207</v>
      </c>
    </row>
    <row r="113" spans="1:20" x14ac:dyDescent="0.25">
      <c r="A113">
        <v>67288</v>
      </c>
      <c r="B113" t="s">
        <v>36</v>
      </c>
      <c r="C113" t="s">
        <v>47</v>
      </c>
      <c r="D113" t="s">
        <v>43</v>
      </c>
      <c r="E113" t="s">
        <v>46</v>
      </c>
      <c r="F113">
        <v>410</v>
      </c>
      <c r="G113" t="str">
        <f>_xlfn.XLOOKUP(C113,Summary!$D$6:$D$12,Summary!$C$6:$C$12)</f>
        <v>Pedro</v>
      </c>
      <c r="H113" s="2">
        <v>260</v>
      </c>
      <c r="I113" s="2">
        <v>12</v>
      </c>
      <c r="J113" s="2">
        <v>4920</v>
      </c>
      <c r="K113" s="13">
        <f>VLOOKUP(C113,Summary!$D$6:$E$12,2,0)</f>
        <v>0.21</v>
      </c>
      <c r="L113" s="2" t="s">
        <v>83</v>
      </c>
      <c r="M113" s="2">
        <f t="shared" si="4"/>
        <v>1033.2</v>
      </c>
      <c r="N113" s="2">
        <f t="shared" si="5"/>
        <v>1033.2</v>
      </c>
      <c r="O113" s="2">
        <v>639.6</v>
      </c>
      <c r="P113" s="2">
        <v>4280.3999999999996</v>
      </c>
      <c r="Q113" s="2">
        <v>1230</v>
      </c>
      <c r="R113" s="2">
        <v>3050.3999999999996</v>
      </c>
      <c r="S113" s="1">
        <v>45103</v>
      </c>
      <c r="T113" s="2">
        <f t="shared" si="3"/>
        <v>5494.2811680073455</v>
      </c>
    </row>
    <row r="114" spans="1:20" x14ac:dyDescent="0.25">
      <c r="A114">
        <v>35553</v>
      </c>
      <c r="B114" t="s">
        <v>29</v>
      </c>
      <c r="C114" t="s">
        <v>47</v>
      </c>
      <c r="D114" t="s">
        <v>35</v>
      </c>
      <c r="E114" t="s">
        <v>46</v>
      </c>
      <c r="F114">
        <v>2420</v>
      </c>
      <c r="G114" t="str">
        <f>_xlfn.XLOOKUP(C114,Summary!$D$6:$D$12,Summary!$C$6:$C$12)</f>
        <v>Pedro</v>
      </c>
      <c r="H114" s="2">
        <v>5</v>
      </c>
      <c r="I114" s="2">
        <v>7</v>
      </c>
      <c r="J114" s="2">
        <v>16940</v>
      </c>
      <c r="K114" s="13">
        <f>VLOOKUP(C114,Summary!$D$6:$E$12,2,0)</f>
        <v>0.21</v>
      </c>
      <c r="L114" s="2" t="s">
        <v>83</v>
      </c>
      <c r="M114" s="2">
        <f t="shared" si="4"/>
        <v>3557.4</v>
      </c>
      <c r="N114" s="2">
        <f t="shared" si="5"/>
        <v>3557.4</v>
      </c>
      <c r="O114" s="2">
        <v>2032.8</v>
      </c>
      <c r="P114" s="2">
        <v>14907.2</v>
      </c>
      <c r="Q114" s="2">
        <v>12100</v>
      </c>
      <c r="R114" s="2">
        <v>2807.2000000000007</v>
      </c>
      <c r="S114" s="1">
        <v>45173</v>
      </c>
      <c r="T114" s="2">
        <f t="shared" si="3"/>
        <v>18917.301419927731</v>
      </c>
    </row>
    <row r="115" spans="1:20" x14ac:dyDescent="0.25">
      <c r="A115">
        <v>34641</v>
      </c>
      <c r="B115" t="s">
        <v>39</v>
      </c>
      <c r="C115" t="s">
        <v>32</v>
      </c>
      <c r="D115" t="s">
        <v>35</v>
      </c>
      <c r="E115" t="s">
        <v>44</v>
      </c>
      <c r="F115">
        <v>1859</v>
      </c>
      <c r="G115" t="str">
        <f>_xlfn.XLOOKUP(C115,Summary!$D$6:$D$12,Summary!$C$6:$C$12)</f>
        <v>Bertha</v>
      </c>
      <c r="H115" s="2">
        <v>5</v>
      </c>
      <c r="I115" s="2">
        <v>300</v>
      </c>
      <c r="J115" s="2">
        <v>557700</v>
      </c>
      <c r="K115" s="13">
        <f>VLOOKUP(C115,Summary!$D$6:$E$12,2,0)</f>
        <v>0.19</v>
      </c>
      <c r="L115" s="2" t="s">
        <v>83</v>
      </c>
      <c r="M115" s="2">
        <f t="shared" si="4"/>
        <v>105963</v>
      </c>
      <c r="N115" s="2">
        <f t="shared" si="5"/>
        <v>105963</v>
      </c>
      <c r="O115" s="2">
        <v>22308</v>
      </c>
      <c r="P115" s="2">
        <v>535392</v>
      </c>
      <c r="Q115" s="2">
        <v>464750</v>
      </c>
      <c r="R115" s="2">
        <v>70642</v>
      </c>
      <c r="S115" s="1">
        <v>45062</v>
      </c>
      <c r="T115" s="2">
        <f t="shared" si="3"/>
        <v>622796.87142229604</v>
      </c>
    </row>
    <row r="116" spans="1:20" x14ac:dyDescent="0.25">
      <c r="A116">
        <v>96606</v>
      </c>
      <c r="B116" t="s">
        <v>29</v>
      </c>
      <c r="C116" t="s">
        <v>49</v>
      </c>
      <c r="D116" t="s">
        <v>40</v>
      </c>
      <c r="E116" t="s">
        <v>46</v>
      </c>
      <c r="F116">
        <v>1249</v>
      </c>
      <c r="G116" t="str">
        <f>_xlfn.XLOOKUP(C116,Summary!$D$6:$D$12,Summary!$C$6:$C$12)</f>
        <v xml:space="preserve">Klaas </v>
      </c>
      <c r="H116" s="2">
        <v>10</v>
      </c>
      <c r="I116" s="2">
        <v>20</v>
      </c>
      <c r="J116" s="2">
        <v>24980</v>
      </c>
      <c r="K116" s="13">
        <f>VLOOKUP(C116,Summary!$D$6:$E$12,2,0)</f>
        <v>0.24</v>
      </c>
      <c r="L116" s="2" t="s">
        <v>84</v>
      </c>
      <c r="M116" s="2" t="str">
        <f t="shared" si="4"/>
        <v>vat not applied</v>
      </c>
      <c r="N116" s="2">
        <f t="shared" si="5"/>
        <v>5995.2</v>
      </c>
      <c r="O116" s="2">
        <v>3247.4</v>
      </c>
      <c r="P116" s="2">
        <v>21732.6</v>
      </c>
      <c r="Q116" s="2">
        <v>12490</v>
      </c>
      <c r="R116" s="2">
        <v>9242.5999999999985</v>
      </c>
      <c r="S116" s="1">
        <v>44958</v>
      </c>
      <c r="T116" s="2">
        <f t="shared" si="3"/>
        <v>27895.760889598274</v>
      </c>
    </row>
    <row r="117" spans="1:20" x14ac:dyDescent="0.25">
      <c r="A117">
        <v>61176</v>
      </c>
      <c r="B117" t="s">
        <v>29</v>
      </c>
      <c r="C117" t="s">
        <v>48</v>
      </c>
      <c r="D117" t="s">
        <v>40</v>
      </c>
      <c r="E117" t="s">
        <v>44</v>
      </c>
      <c r="F117">
        <v>1056</v>
      </c>
      <c r="G117" t="str">
        <f>_xlfn.XLOOKUP(C117,Summary!$D$6:$D$12,Summary!$C$6:$C$12)</f>
        <v>Luigi</v>
      </c>
      <c r="H117" s="2">
        <v>10</v>
      </c>
      <c r="I117" s="2">
        <v>20</v>
      </c>
      <c r="J117" s="2">
        <v>21120</v>
      </c>
      <c r="K117" s="13">
        <f>VLOOKUP(C117,Summary!$D$6:$E$12,2,0)</f>
        <v>0.22</v>
      </c>
      <c r="L117" s="2" t="s">
        <v>83</v>
      </c>
      <c r="M117" s="2">
        <f t="shared" si="4"/>
        <v>4646.3999999999996</v>
      </c>
      <c r="N117" s="2">
        <f t="shared" si="5"/>
        <v>4646.3999999999996</v>
      </c>
      <c r="O117" s="2">
        <v>844.8</v>
      </c>
      <c r="P117" s="2">
        <v>20275.2</v>
      </c>
      <c r="Q117" s="2">
        <v>10560</v>
      </c>
      <c r="R117" s="2">
        <v>9715.2000000000007</v>
      </c>
      <c r="S117" s="1">
        <v>45282</v>
      </c>
      <c r="T117" s="2">
        <f t="shared" si="3"/>
        <v>23585.206965104706</v>
      </c>
    </row>
    <row r="118" spans="1:20" x14ac:dyDescent="0.25">
      <c r="A118">
        <v>15510</v>
      </c>
      <c r="B118" t="s">
        <v>36</v>
      </c>
      <c r="C118" t="s">
        <v>37</v>
      </c>
      <c r="D118" t="s">
        <v>30</v>
      </c>
      <c r="E118" t="s">
        <v>46</v>
      </c>
      <c r="F118">
        <v>1198</v>
      </c>
      <c r="G118" t="str">
        <f>_xlfn.XLOOKUP(C118,Summary!$D$6:$D$12,Summary!$C$6:$C$12)</f>
        <v>Ciarán</v>
      </c>
      <c r="H118" s="2">
        <v>3</v>
      </c>
      <c r="I118" s="2">
        <v>12</v>
      </c>
      <c r="J118" s="2">
        <v>14376</v>
      </c>
      <c r="K118" s="13">
        <f>VLOOKUP(C118,Summary!$D$6:$E$12,2,0)</f>
        <v>0.23</v>
      </c>
      <c r="L118" s="2" t="s">
        <v>83</v>
      </c>
      <c r="M118" s="2">
        <f t="shared" si="4"/>
        <v>3306.48</v>
      </c>
      <c r="N118" s="2">
        <f t="shared" si="5"/>
        <v>3306.48</v>
      </c>
      <c r="O118" s="2">
        <v>1581.36</v>
      </c>
      <c r="P118" s="2">
        <v>12794.64</v>
      </c>
      <c r="Q118" s="2">
        <v>3594</v>
      </c>
      <c r="R118" s="2">
        <v>9200.64</v>
      </c>
      <c r="S118" s="1">
        <v>44997</v>
      </c>
      <c r="T118" s="2">
        <f t="shared" si="3"/>
        <v>16054.021559201952</v>
      </c>
    </row>
    <row r="119" spans="1:20" x14ac:dyDescent="0.25">
      <c r="A119">
        <v>98981</v>
      </c>
      <c r="B119" t="s">
        <v>36</v>
      </c>
      <c r="C119" t="s">
        <v>34</v>
      </c>
      <c r="D119" t="s">
        <v>42</v>
      </c>
      <c r="E119" t="s">
        <v>45</v>
      </c>
      <c r="F119">
        <v>2234</v>
      </c>
      <c r="G119" t="str">
        <f>_xlfn.XLOOKUP(C119,Summary!$D$6:$D$12,Summary!$C$6:$C$12)</f>
        <v>Francoise</v>
      </c>
      <c r="H119" s="2">
        <v>250</v>
      </c>
      <c r="I119" s="2">
        <v>12</v>
      </c>
      <c r="J119" s="2">
        <v>26808</v>
      </c>
      <c r="K119" s="13">
        <f>VLOOKUP(C119,Summary!$D$6:$E$12,2,0)</f>
        <v>0.2</v>
      </c>
      <c r="L119" s="2" t="s">
        <v>84</v>
      </c>
      <c r="M119" s="2" t="str">
        <f t="shared" si="4"/>
        <v>vat not applied</v>
      </c>
      <c r="N119" s="2">
        <f t="shared" si="5"/>
        <v>5361.6</v>
      </c>
      <c r="O119" s="2">
        <v>2412.7199999999998</v>
      </c>
      <c r="P119" s="2">
        <v>24395.279999999999</v>
      </c>
      <c r="Q119" s="2">
        <v>6702</v>
      </c>
      <c r="R119" s="2">
        <v>17693.28</v>
      </c>
      <c r="S119" s="1">
        <v>44985</v>
      </c>
      <c r="T119" s="2">
        <f t="shared" si="3"/>
        <v>29937.132022752223</v>
      </c>
    </row>
    <row r="120" spans="1:20" x14ac:dyDescent="0.25">
      <c r="A120">
        <v>77990</v>
      </c>
      <c r="B120" t="s">
        <v>38</v>
      </c>
      <c r="C120" t="s">
        <v>32</v>
      </c>
      <c r="D120" t="s">
        <v>41</v>
      </c>
      <c r="E120" t="s">
        <v>44</v>
      </c>
      <c r="F120">
        <v>2145</v>
      </c>
      <c r="G120" t="str">
        <f>_xlfn.XLOOKUP(C120,Summary!$D$6:$D$12,Summary!$C$6:$C$12)</f>
        <v>Bertha</v>
      </c>
      <c r="H120" s="2">
        <v>120</v>
      </c>
      <c r="I120" s="2">
        <v>125</v>
      </c>
      <c r="J120" s="2">
        <v>268125</v>
      </c>
      <c r="K120" s="13">
        <f>VLOOKUP(C120,Summary!$D$6:$E$12,2,0)</f>
        <v>0.19</v>
      </c>
      <c r="L120" s="2" t="s">
        <v>84</v>
      </c>
      <c r="M120" s="2" t="str">
        <f t="shared" si="4"/>
        <v>vat not applied</v>
      </c>
      <c r="N120" s="2">
        <f t="shared" si="5"/>
        <v>50943.75</v>
      </c>
      <c r="O120" s="2">
        <v>5362.5</v>
      </c>
      <c r="P120" s="2">
        <v>262762.5</v>
      </c>
      <c r="Q120" s="2">
        <v>257400</v>
      </c>
      <c r="R120" s="2">
        <v>5362.5</v>
      </c>
      <c r="S120" s="1">
        <v>44940</v>
      </c>
      <c r="T120" s="2">
        <f t="shared" si="3"/>
        <v>299421.57279918081</v>
      </c>
    </row>
    <row r="121" spans="1:20" x14ac:dyDescent="0.25">
      <c r="A121">
        <v>22200</v>
      </c>
      <c r="B121" t="s">
        <v>39</v>
      </c>
      <c r="C121" t="s">
        <v>34</v>
      </c>
      <c r="D121" t="s">
        <v>41</v>
      </c>
      <c r="E121" t="s">
        <v>46</v>
      </c>
      <c r="F121">
        <v>853</v>
      </c>
      <c r="G121" t="str">
        <f>_xlfn.XLOOKUP(C121,Summary!$D$6:$D$12,Summary!$C$6:$C$12)</f>
        <v>Francoise</v>
      </c>
      <c r="H121" s="2">
        <v>120</v>
      </c>
      <c r="I121" s="2">
        <v>300</v>
      </c>
      <c r="J121" s="2">
        <v>255900</v>
      </c>
      <c r="K121" s="13">
        <f>VLOOKUP(C121,Summary!$D$6:$E$12,2,0)</f>
        <v>0.2</v>
      </c>
      <c r="L121" s="2" t="s">
        <v>83</v>
      </c>
      <c r="M121" s="2">
        <f t="shared" si="4"/>
        <v>51180</v>
      </c>
      <c r="N121" s="2">
        <f t="shared" si="5"/>
        <v>51180</v>
      </c>
      <c r="O121" s="2">
        <v>25590</v>
      </c>
      <c r="P121" s="2">
        <v>230310</v>
      </c>
      <c r="Q121" s="2">
        <v>213250</v>
      </c>
      <c r="R121" s="2">
        <v>17060</v>
      </c>
      <c r="S121" s="1">
        <v>45276</v>
      </c>
      <c r="T121" s="2">
        <f t="shared" si="3"/>
        <v>285769.62416526012</v>
      </c>
    </row>
    <row r="122" spans="1:20" x14ac:dyDescent="0.25">
      <c r="A122">
        <v>21242</v>
      </c>
      <c r="B122" t="s">
        <v>33</v>
      </c>
      <c r="C122" t="s">
        <v>47</v>
      </c>
      <c r="D122" t="s">
        <v>40</v>
      </c>
      <c r="E122" t="s">
        <v>44</v>
      </c>
      <c r="F122">
        <v>2031</v>
      </c>
      <c r="G122" t="str">
        <f>_xlfn.XLOOKUP(C122,Summary!$D$6:$D$12,Summary!$C$6:$C$12)</f>
        <v>Pedro</v>
      </c>
      <c r="H122" s="2">
        <v>10</v>
      </c>
      <c r="I122" s="2">
        <v>15</v>
      </c>
      <c r="J122" s="2">
        <v>30465</v>
      </c>
      <c r="K122" s="13">
        <f>VLOOKUP(C122,Summary!$D$6:$E$12,2,0)</f>
        <v>0.21</v>
      </c>
      <c r="L122" s="2" t="s">
        <v>84</v>
      </c>
      <c r="M122" s="2" t="str">
        <f t="shared" si="4"/>
        <v>vat not applied</v>
      </c>
      <c r="N122" s="2">
        <f t="shared" si="5"/>
        <v>6397.65</v>
      </c>
      <c r="O122" s="2">
        <v>1218.5999999999999</v>
      </c>
      <c r="P122" s="2">
        <v>29246.400000000001</v>
      </c>
      <c r="Q122" s="2">
        <v>20310</v>
      </c>
      <c r="R122" s="2">
        <v>8936.4000000000015</v>
      </c>
      <c r="S122" s="1">
        <v>45288</v>
      </c>
      <c r="T122" s="2">
        <f t="shared" si="3"/>
        <v>34020.991012874758</v>
      </c>
    </row>
    <row r="123" spans="1:20" x14ac:dyDescent="0.25">
      <c r="A123">
        <v>67940</v>
      </c>
      <c r="B123" t="s">
        <v>29</v>
      </c>
      <c r="C123" t="s">
        <v>32</v>
      </c>
      <c r="D123" t="s">
        <v>35</v>
      </c>
      <c r="E123" t="s">
        <v>44</v>
      </c>
      <c r="F123">
        <v>1797</v>
      </c>
      <c r="G123" t="str">
        <f>_xlfn.XLOOKUP(C123,Summary!$D$6:$D$12,Summary!$C$6:$C$12)</f>
        <v>Bertha</v>
      </c>
      <c r="H123" s="2">
        <v>5</v>
      </c>
      <c r="I123" s="2">
        <v>350</v>
      </c>
      <c r="J123" s="2">
        <v>628950</v>
      </c>
      <c r="K123" s="13">
        <f>VLOOKUP(C123,Summary!$D$6:$E$12,2,0)</f>
        <v>0.19</v>
      </c>
      <c r="L123" s="2" t="s">
        <v>84</v>
      </c>
      <c r="M123" s="2" t="str">
        <f t="shared" si="4"/>
        <v>vat not applied</v>
      </c>
      <c r="N123" s="2">
        <f t="shared" si="5"/>
        <v>119500.5</v>
      </c>
      <c r="O123" s="2">
        <v>18868.5</v>
      </c>
      <c r="P123" s="2">
        <v>610081.5</v>
      </c>
      <c r="Q123" s="2">
        <v>467220</v>
      </c>
      <c r="R123" s="2">
        <v>142861.5</v>
      </c>
      <c r="S123" s="1">
        <v>44985</v>
      </c>
      <c r="T123" s="2">
        <f t="shared" si="3"/>
        <v>702363.44321508543</v>
      </c>
    </row>
    <row r="124" spans="1:20" x14ac:dyDescent="0.25">
      <c r="A124">
        <v>76710</v>
      </c>
      <c r="B124" t="s">
        <v>29</v>
      </c>
      <c r="C124" t="s">
        <v>49</v>
      </c>
      <c r="D124" t="s">
        <v>41</v>
      </c>
      <c r="E124" t="s">
        <v>46</v>
      </c>
      <c r="F124">
        <v>2632</v>
      </c>
      <c r="G124" t="str">
        <f>_xlfn.XLOOKUP(C124,Summary!$D$6:$D$12,Summary!$C$6:$C$12)</f>
        <v xml:space="preserve">Klaas </v>
      </c>
      <c r="H124" s="2">
        <v>120</v>
      </c>
      <c r="I124" s="2">
        <v>350</v>
      </c>
      <c r="J124" s="2">
        <v>921200</v>
      </c>
      <c r="K124" s="13">
        <f>VLOOKUP(C124,Summary!$D$6:$E$12,2,0)</f>
        <v>0.24</v>
      </c>
      <c r="L124" s="2" t="s">
        <v>83</v>
      </c>
      <c r="M124" s="2">
        <f t="shared" si="4"/>
        <v>221088</v>
      </c>
      <c r="N124" s="2">
        <f t="shared" si="5"/>
        <v>221088</v>
      </c>
      <c r="O124" s="2">
        <v>119756</v>
      </c>
      <c r="P124" s="2">
        <v>801444</v>
      </c>
      <c r="Q124" s="2">
        <v>684320</v>
      </c>
      <c r="R124" s="2">
        <v>117124</v>
      </c>
      <c r="S124" s="1">
        <v>45269</v>
      </c>
      <c r="T124" s="2">
        <f t="shared" si="3"/>
        <v>1028725.978042351</v>
      </c>
    </row>
    <row r="125" spans="1:20" x14ac:dyDescent="0.25">
      <c r="A125">
        <v>83010</v>
      </c>
      <c r="B125" t="s">
        <v>39</v>
      </c>
      <c r="C125" t="s">
        <v>34</v>
      </c>
      <c r="D125" t="s">
        <v>35</v>
      </c>
      <c r="E125" t="s">
        <v>45</v>
      </c>
      <c r="F125">
        <v>2181</v>
      </c>
      <c r="G125" t="str">
        <f>_xlfn.XLOOKUP(C125,Summary!$D$6:$D$12,Summary!$C$6:$C$12)</f>
        <v>Francoise</v>
      </c>
      <c r="H125" s="2">
        <v>5</v>
      </c>
      <c r="I125" s="2">
        <v>300</v>
      </c>
      <c r="J125" s="2">
        <v>654300</v>
      </c>
      <c r="K125" s="13">
        <f>VLOOKUP(C125,Summary!$D$6:$E$12,2,0)</f>
        <v>0.2</v>
      </c>
      <c r="L125" s="2" t="s">
        <v>84</v>
      </c>
      <c r="M125" s="2" t="str">
        <f t="shared" si="4"/>
        <v>vat not applied</v>
      </c>
      <c r="N125" s="2">
        <f t="shared" si="5"/>
        <v>130860</v>
      </c>
      <c r="O125" s="2">
        <v>45801</v>
      </c>
      <c r="P125" s="2">
        <v>608499</v>
      </c>
      <c r="Q125" s="2">
        <v>545250</v>
      </c>
      <c r="R125" s="2">
        <v>63249</v>
      </c>
      <c r="S125" s="1">
        <v>45118</v>
      </c>
      <c r="T125" s="2">
        <f t="shared" si="3"/>
        <v>730672.39191609889</v>
      </c>
    </row>
    <row r="126" spans="1:20" x14ac:dyDescent="0.25">
      <c r="A126">
        <v>57751</v>
      </c>
      <c r="B126" t="s">
        <v>33</v>
      </c>
      <c r="C126" t="s">
        <v>47</v>
      </c>
      <c r="D126" t="s">
        <v>43</v>
      </c>
      <c r="E126" t="s">
        <v>46</v>
      </c>
      <c r="F126">
        <v>2157</v>
      </c>
      <c r="G126" t="str">
        <f>_xlfn.XLOOKUP(C126,Summary!$D$6:$D$12,Summary!$C$6:$C$12)</f>
        <v>Pedro</v>
      </c>
      <c r="H126" s="2">
        <v>260</v>
      </c>
      <c r="I126" s="2">
        <v>15</v>
      </c>
      <c r="J126" s="2">
        <v>32355</v>
      </c>
      <c r="K126" s="13">
        <f>VLOOKUP(C126,Summary!$D$6:$E$12,2,0)</f>
        <v>0.21</v>
      </c>
      <c r="L126" s="2" t="s">
        <v>84</v>
      </c>
      <c r="M126" s="2" t="str">
        <f t="shared" si="4"/>
        <v>vat not applied</v>
      </c>
      <c r="N126" s="2">
        <f t="shared" si="5"/>
        <v>6794.55</v>
      </c>
      <c r="O126" s="2">
        <v>3559.05</v>
      </c>
      <c r="P126" s="2">
        <v>28795.95</v>
      </c>
      <c r="Q126" s="2">
        <v>21570</v>
      </c>
      <c r="R126" s="2">
        <v>7225.9500000000007</v>
      </c>
      <c r="S126" s="1">
        <v>44943</v>
      </c>
      <c r="T126" s="2">
        <f t="shared" si="3"/>
        <v>36131.599022536109</v>
      </c>
    </row>
    <row r="127" spans="1:20" x14ac:dyDescent="0.25">
      <c r="A127">
        <v>43178</v>
      </c>
      <c r="B127" t="s">
        <v>39</v>
      </c>
      <c r="C127" t="s">
        <v>34</v>
      </c>
      <c r="D127" t="s">
        <v>35</v>
      </c>
      <c r="E127" t="s">
        <v>46</v>
      </c>
      <c r="F127">
        <v>1186</v>
      </c>
      <c r="G127" t="str">
        <f>_xlfn.XLOOKUP(C127,Summary!$D$6:$D$12,Summary!$C$6:$C$12)</f>
        <v>Francoise</v>
      </c>
      <c r="H127" s="2">
        <v>5</v>
      </c>
      <c r="I127" s="2">
        <v>300</v>
      </c>
      <c r="J127" s="2">
        <v>355800</v>
      </c>
      <c r="K127" s="13">
        <f>VLOOKUP(C127,Summary!$D$6:$E$12,2,0)</f>
        <v>0.2</v>
      </c>
      <c r="L127" s="2" t="s">
        <v>83</v>
      </c>
      <c r="M127" s="2">
        <f t="shared" si="4"/>
        <v>71160</v>
      </c>
      <c r="N127" s="2">
        <f t="shared" si="5"/>
        <v>71160</v>
      </c>
      <c r="O127" s="2">
        <v>42696</v>
      </c>
      <c r="P127" s="2">
        <v>313104</v>
      </c>
      <c r="Q127" s="2">
        <v>296500</v>
      </c>
      <c r="R127" s="2">
        <v>16604</v>
      </c>
      <c r="S127" s="1">
        <v>45286</v>
      </c>
      <c r="T127" s="2">
        <f t="shared" si="3"/>
        <v>397330.33324736048</v>
      </c>
    </row>
    <row r="128" spans="1:20" x14ac:dyDescent="0.25">
      <c r="A128">
        <v>66223</v>
      </c>
      <c r="B128" t="s">
        <v>36</v>
      </c>
      <c r="C128" t="s">
        <v>32</v>
      </c>
      <c r="D128" t="s">
        <v>41</v>
      </c>
      <c r="E128" t="s">
        <v>46</v>
      </c>
      <c r="F128">
        <v>1013</v>
      </c>
      <c r="G128" t="str">
        <f>_xlfn.XLOOKUP(C128,Summary!$D$6:$D$12,Summary!$C$6:$C$12)</f>
        <v>Bertha</v>
      </c>
      <c r="H128" s="2">
        <v>120</v>
      </c>
      <c r="I128" s="2">
        <v>12</v>
      </c>
      <c r="J128" s="2">
        <v>12156</v>
      </c>
      <c r="K128" s="13">
        <f>VLOOKUP(C128,Summary!$D$6:$E$12,2,0)</f>
        <v>0.19</v>
      </c>
      <c r="L128" s="2" t="s">
        <v>83</v>
      </c>
      <c r="M128" s="2">
        <f t="shared" si="4"/>
        <v>2309.64</v>
      </c>
      <c r="N128" s="2">
        <f t="shared" si="5"/>
        <v>2309.64</v>
      </c>
      <c r="O128" s="2">
        <v>1580.28</v>
      </c>
      <c r="P128" s="2">
        <v>10575.72</v>
      </c>
      <c r="Q128" s="2">
        <v>3039</v>
      </c>
      <c r="R128" s="2">
        <v>7536.7199999999993</v>
      </c>
      <c r="S128" s="1">
        <v>45267</v>
      </c>
      <c r="T128" s="2">
        <f t="shared" si="3"/>
        <v>13574.894690710833</v>
      </c>
    </row>
    <row r="129" spans="1:20" x14ac:dyDescent="0.25">
      <c r="A129">
        <v>11942</v>
      </c>
      <c r="B129" t="s">
        <v>39</v>
      </c>
      <c r="C129" t="s">
        <v>47</v>
      </c>
      <c r="D129" t="s">
        <v>30</v>
      </c>
      <c r="E129" t="s">
        <v>44</v>
      </c>
      <c r="F129">
        <v>494</v>
      </c>
      <c r="G129" t="str">
        <f>_xlfn.XLOOKUP(C129,Summary!$D$6:$D$12,Summary!$C$6:$C$12)</f>
        <v>Pedro</v>
      </c>
      <c r="H129" s="2">
        <v>3</v>
      </c>
      <c r="I129" s="2">
        <v>300</v>
      </c>
      <c r="J129" s="2">
        <v>148200</v>
      </c>
      <c r="K129" s="13">
        <f>VLOOKUP(C129,Summary!$D$6:$E$12,2,0)</f>
        <v>0.21</v>
      </c>
      <c r="L129" s="2" t="s">
        <v>84</v>
      </c>
      <c r="M129" s="2" t="str">
        <f t="shared" si="4"/>
        <v>vat not applied</v>
      </c>
      <c r="N129" s="2">
        <f t="shared" si="5"/>
        <v>31122</v>
      </c>
      <c r="O129" s="2">
        <v>1482</v>
      </c>
      <c r="P129" s="2">
        <v>146718</v>
      </c>
      <c r="Q129" s="2">
        <v>123500</v>
      </c>
      <c r="R129" s="2">
        <v>23218</v>
      </c>
      <c r="S129" s="1">
        <v>45249</v>
      </c>
      <c r="T129" s="2">
        <f t="shared" si="3"/>
        <v>165498.46932900176</v>
      </c>
    </row>
    <row r="130" spans="1:20" x14ac:dyDescent="0.25">
      <c r="A130">
        <v>21885</v>
      </c>
      <c r="B130" t="s">
        <v>36</v>
      </c>
      <c r="C130" t="s">
        <v>34</v>
      </c>
      <c r="D130" t="s">
        <v>42</v>
      </c>
      <c r="E130" t="s">
        <v>46</v>
      </c>
      <c r="F130">
        <v>1734</v>
      </c>
      <c r="G130" t="str">
        <f>_xlfn.XLOOKUP(C130,Summary!$D$6:$D$12,Summary!$C$6:$C$12)</f>
        <v>Francoise</v>
      </c>
      <c r="H130" s="2">
        <v>250</v>
      </c>
      <c r="I130" s="2">
        <v>12</v>
      </c>
      <c r="J130" s="2">
        <v>20808</v>
      </c>
      <c r="K130" s="13">
        <f>VLOOKUP(C130,Summary!$D$6:$E$12,2,0)</f>
        <v>0.2</v>
      </c>
      <c r="L130" s="2" t="s">
        <v>83</v>
      </c>
      <c r="M130" s="2">
        <f t="shared" si="4"/>
        <v>4161.6000000000004</v>
      </c>
      <c r="N130" s="2">
        <f t="shared" si="5"/>
        <v>4161.6000000000004</v>
      </c>
      <c r="O130" s="2">
        <v>2288.88</v>
      </c>
      <c r="P130" s="2">
        <v>18519.12</v>
      </c>
      <c r="Q130" s="2">
        <v>5202</v>
      </c>
      <c r="R130" s="2">
        <v>13317.119999999999</v>
      </c>
      <c r="S130" s="1">
        <v>45140</v>
      </c>
      <c r="T130" s="2">
        <f t="shared" ref="T130:T193" si="6">J130/USD</f>
        <v>23236.789134938386</v>
      </c>
    </row>
    <row r="131" spans="1:20" x14ac:dyDescent="0.25">
      <c r="A131">
        <v>93505</v>
      </c>
      <c r="B131" t="s">
        <v>33</v>
      </c>
      <c r="C131" t="s">
        <v>34</v>
      </c>
      <c r="D131" t="s">
        <v>42</v>
      </c>
      <c r="E131" t="s">
        <v>46</v>
      </c>
      <c r="F131">
        <v>2167</v>
      </c>
      <c r="G131" t="str">
        <f>_xlfn.XLOOKUP(C131,Summary!$D$6:$D$12,Summary!$C$6:$C$12)</f>
        <v>Francoise</v>
      </c>
      <c r="H131" s="2">
        <v>250</v>
      </c>
      <c r="I131" s="2">
        <v>15</v>
      </c>
      <c r="J131" s="2">
        <v>32505</v>
      </c>
      <c r="K131" s="13">
        <f>VLOOKUP(C131,Summary!$D$6:$E$12,2,0)</f>
        <v>0.2</v>
      </c>
      <c r="L131" s="2" t="s">
        <v>83</v>
      </c>
      <c r="M131" s="2">
        <f t="shared" ref="M131:M194" si="7">IF(L131="Yes",N131,"vat not applied")</f>
        <v>6501</v>
      </c>
      <c r="N131" s="2">
        <f t="shared" ref="N131:N194" si="8">J131*K131</f>
        <v>6501</v>
      </c>
      <c r="O131" s="2">
        <v>3250.5</v>
      </c>
      <c r="P131" s="2">
        <v>29254.5</v>
      </c>
      <c r="Q131" s="2">
        <v>21670</v>
      </c>
      <c r="R131" s="2">
        <v>7584.5</v>
      </c>
      <c r="S131" s="1">
        <v>45252</v>
      </c>
      <c r="T131" s="2">
        <f t="shared" si="6"/>
        <v>36299.10759473146</v>
      </c>
    </row>
    <row r="132" spans="1:20" x14ac:dyDescent="0.25">
      <c r="A132">
        <v>81264</v>
      </c>
      <c r="B132" t="s">
        <v>38</v>
      </c>
      <c r="C132" t="s">
        <v>32</v>
      </c>
      <c r="D132" t="s">
        <v>30</v>
      </c>
      <c r="E132" t="s">
        <v>45</v>
      </c>
      <c r="F132">
        <v>887</v>
      </c>
      <c r="G132" t="str">
        <f>_xlfn.XLOOKUP(C132,Summary!$D$6:$D$12,Summary!$C$6:$C$12)</f>
        <v>Bertha</v>
      </c>
      <c r="H132" s="2">
        <v>3</v>
      </c>
      <c r="I132" s="2">
        <v>125</v>
      </c>
      <c r="J132" s="2">
        <v>110875</v>
      </c>
      <c r="K132" s="13">
        <f>VLOOKUP(C132,Summary!$D$6:$E$12,2,0)</f>
        <v>0.19</v>
      </c>
      <c r="L132" s="2" t="s">
        <v>84</v>
      </c>
      <c r="M132" s="2" t="str">
        <f t="shared" si="7"/>
        <v>vat not applied</v>
      </c>
      <c r="N132" s="2">
        <f t="shared" si="8"/>
        <v>21066.25</v>
      </c>
      <c r="O132" s="2">
        <v>6652.5</v>
      </c>
      <c r="P132" s="2">
        <v>104222.5</v>
      </c>
      <c r="Q132" s="2">
        <v>106440</v>
      </c>
      <c r="R132" s="2">
        <v>-2217.5</v>
      </c>
      <c r="S132" s="1">
        <v>45154</v>
      </c>
      <c r="T132" s="2">
        <f t="shared" si="6"/>
        <v>123816.75294772652</v>
      </c>
    </row>
    <row r="133" spans="1:20" x14ac:dyDescent="0.25">
      <c r="A133">
        <v>88127</v>
      </c>
      <c r="B133" t="s">
        <v>29</v>
      </c>
      <c r="C133" t="s">
        <v>48</v>
      </c>
      <c r="D133" t="s">
        <v>42</v>
      </c>
      <c r="E133" t="s">
        <v>46</v>
      </c>
      <c r="F133">
        <v>2807</v>
      </c>
      <c r="G133" t="str">
        <f>_xlfn.XLOOKUP(C133,Summary!$D$6:$D$12,Summary!$C$6:$C$12)</f>
        <v>Luigi</v>
      </c>
      <c r="H133" s="2">
        <v>250</v>
      </c>
      <c r="I133" s="2">
        <v>350</v>
      </c>
      <c r="J133" s="2">
        <v>982450</v>
      </c>
      <c r="K133" s="13">
        <f>VLOOKUP(C133,Summary!$D$6:$E$12,2,0)</f>
        <v>0.22</v>
      </c>
      <c r="L133" s="2" t="s">
        <v>84</v>
      </c>
      <c r="M133" s="2" t="str">
        <f t="shared" si="7"/>
        <v>vat not applied</v>
      </c>
      <c r="N133" s="2">
        <f t="shared" si="8"/>
        <v>216139</v>
      </c>
      <c r="O133" s="2">
        <v>98245</v>
      </c>
      <c r="P133" s="2">
        <v>884205</v>
      </c>
      <c r="Q133" s="2">
        <v>729820</v>
      </c>
      <c r="R133" s="2">
        <v>154385</v>
      </c>
      <c r="S133" s="1">
        <v>45126</v>
      </c>
      <c r="T133" s="2">
        <f t="shared" si="6"/>
        <v>1097125.311688784</v>
      </c>
    </row>
    <row r="134" spans="1:20" x14ac:dyDescent="0.25">
      <c r="A134">
        <v>71189</v>
      </c>
      <c r="B134" t="s">
        <v>39</v>
      </c>
      <c r="C134" t="s">
        <v>48</v>
      </c>
      <c r="D134" t="s">
        <v>40</v>
      </c>
      <c r="E134" t="s">
        <v>46</v>
      </c>
      <c r="F134">
        <v>1366</v>
      </c>
      <c r="G134" t="str">
        <f>_xlfn.XLOOKUP(C134,Summary!$D$6:$D$12,Summary!$C$6:$C$12)</f>
        <v>Luigi</v>
      </c>
      <c r="H134" s="2">
        <v>10</v>
      </c>
      <c r="I134" s="2">
        <v>300</v>
      </c>
      <c r="J134" s="2">
        <v>409800</v>
      </c>
      <c r="K134" s="13">
        <f>VLOOKUP(C134,Summary!$D$6:$E$12,2,0)</f>
        <v>0.22</v>
      </c>
      <c r="L134" s="2" t="s">
        <v>83</v>
      </c>
      <c r="M134" s="2">
        <f t="shared" si="7"/>
        <v>90156</v>
      </c>
      <c r="N134" s="2">
        <f t="shared" si="8"/>
        <v>90156</v>
      </c>
      <c r="O134" s="2">
        <v>45078</v>
      </c>
      <c r="P134" s="2">
        <v>364722</v>
      </c>
      <c r="Q134" s="2">
        <v>341500</v>
      </c>
      <c r="R134" s="2">
        <v>23222</v>
      </c>
      <c r="S134" s="1">
        <v>44940</v>
      </c>
      <c r="T134" s="2">
        <f t="shared" si="6"/>
        <v>457633.41923768504</v>
      </c>
    </row>
    <row r="135" spans="1:20" x14ac:dyDescent="0.25">
      <c r="A135">
        <v>86432</v>
      </c>
      <c r="B135" t="s">
        <v>39</v>
      </c>
      <c r="C135" t="s">
        <v>48</v>
      </c>
      <c r="D135" t="s">
        <v>35</v>
      </c>
      <c r="E135" t="s">
        <v>45</v>
      </c>
      <c r="F135">
        <v>1562</v>
      </c>
      <c r="G135" t="str">
        <f>_xlfn.XLOOKUP(C135,Summary!$D$6:$D$12,Summary!$C$6:$C$12)</f>
        <v>Luigi</v>
      </c>
      <c r="H135" s="2">
        <v>5</v>
      </c>
      <c r="I135" s="2">
        <v>300</v>
      </c>
      <c r="J135" s="2">
        <v>468600</v>
      </c>
      <c r="K135" s="13">
        <f>VLOOKUP(C135,Summary!$D$6:$E$12,2,0)</f>
        <v>0.22</v>
      </c>
      <c r="L135" s="2" t="s">
        <v>83</v>
      </c>
      <c r="M135" s="2">
        <f t="shared" si="7"/>
        <v>103092</v>
      </c>
      <c r="N135" s="2">
        <f t="shared" si="8"/>
        <v>103092</v>
      </c>
      <c r="O135" s="2">
        <v>37488</v>
      </c>
      <c r="P135" s="2">
        <v>431112</v>
      </c>
      <c r="Q135" s="2">
        <v>390500</v>
      </c>
      <c r="R135" s="2">
        <v>40612</v>
      </c>
      <c r="S135" s="1">
        <v>44979</v>
      </c>
      <c r="T135" s="2">
        <f t="shared" si="6"/>
        <v>523296.7795382606</v>
      </c>
    </row>
    <row r="136" spans="1:20" x14ac:dyDescent="0.25">
      <c r="A136">
        <v>79925</v>
      </c>
      <c r="B136" t="s">
        <v>33</v>
      </c>
      <c r="C136" t="s">
        <v>49</v>
      </c>
      <c r="D136" t="s">
        <v>30</v>
      </c>
      <c r="E136" t="s">
        <v>45</v>
      </c>
      <c r="F136">
        <v>2844</v>
      </c>
      <c r="G136" t="str">
        <f>_xlfn.XLOOKUP(C136,Summary!$D$6:$D$12,Summary!$C$6:$C$12)</f>
        <v xml:space="preserve">Klaas </v>
      </c>
      <c r="H136" s="2">
        <v>3</v>
      </c>
      <c r="I136" s="2">
        <v>15</v>
      </c>
      <c r="J136" s="2">
        <v>42660</v>
      </c>
      <c r="K136" s="13">
        <f>VLOOKUP(C136,Summary!$D$6:$E$12,2,0)</f>
        <v>0.24</v>
      </c>
      <c r="L136" s="2" t="s">
        <v>83</v>
      </c>
      <c r="M136" s="2">
        <f t="shared" si="7"/>
        <v>10238.4</v>
      </c>
      <c r="N136" s="2">
        <f t="shared" si="8"/>
        <v>10238.4</v>
      </c>
      <c r="O136" s="2">
        <v>2559.6</v>
      </c>
      <c r="P136" s="2">
        <v>40100.400000000001</v>
      </c>
      <c r="Q136" s="2">
        <v>28440</v>
      </c>
      <c r="R136" s="2">
        <v>11660.400000000001</v>
      </c>
      <c r="S136" s="1">
        <v>45203</v>
      </c>
      <c r="T136" s="2">
        <f t="shared" si="6"/>
        <v>47639.437932356377</v>
      </c>
    </row>
    <row r="137" spans="1:20" x14ac:dyDescent="0.25">
      <c r="A137">
        <v>57071</v>
      </c>
      <c r="B137" t="s">
        <v>29</v>
      </c>
      <c r="C137" t="s">
        <v>49</v>
      </c>
      <c r="D137" t="s">
        <v>35</v>
      </c>
      <c r="E137" t="s">
        <v>45</v>
      </c>
      <c r="F137">
        <v>708</v>
      </c>
      <c r="G137" t="str">
        <f>_xlfn.XLOOKUP(C137,Summary!$D$6:$D$12,Summary!$C$6:$C$12)</f>
        <v xml:space="preserve">Klaas </v>
      </c>
      <c r="H137" s="2">
        <v>5</v>
      </c>
      <c r="I137" s="2">
        <v>20</v>
      </c>
      <c r="J137" s="2">
        <v>14160</v>
      </c>
      <c r="K137" s="13">
        <f>VLOOKUP(C137,Summary!$D$6:$E$12,2,0)</f>
        <v>0.24</v>
      </c>
      <c r="L137" s="2" t="s">
        <v>83</v>
      </c>
      <c r="M137" s="2">
        <f t="shared" si="7"/>
        <v>3398.4</v>
      </c>
      <c r="N137" s="2">
        <f t="shared" si="8"/>
        <v>3398.4</v>
      </c>
      <c r="O137" s="2">
        <v>1132.8</v>
      </c>
      <c r="P137" s="2">
        <v>13027.2</v>
      </c>
      <c r="Q137" s="2">
        <v>7080</v>
      </c>
      <c r="R137" s="2">
        <v>5947.2000000000007</v>
      </c>
      <c r="S137" s="1">
        <v>45074</v>
      </c>
      <c r="T137" s="2">
        <f t="shared" si="6"/>
        <v>15812.809215240653</v>
      </c>
    </row>
    <row r="138" spans="1:20" x14ac:dyDescent="0.25">
      <c r="A138">
        <v>38315</v>
      </c>
      <c r="B138" t="s">
        <v>39</v>
      </c>
      <c r="C138" t="s">
        <v>47</v>
      </c>
      <c r="D138" t="s">
        <v>43</v>
      </c>
      <c r="E138" t="s">
        <v>45</v>
      </c>
      <c r="F138">
        <v>635</v>
      </c>
      <c r="G138" t="str">
        <f>_xlfn.XLOOKUP(C138,Summary!$D$6:$D$12,Summary!$C$6:$C$12)</f>
        <v>Pedro</v>
      </c>
      <c r="H138" s="2">
        <v>260</v>
      </c>
      <c r="I138" s="2">
        <v>300</v>
      </c>
      <c r="J138" s="2">
        <v>190500</v>
      </c>
      <c r="K138" s="13">
        <f>VLOOKUP(C138,Summary!$D$6:$E$12,2,0)</f>
        <v>0.21</v>
      </c>
      <c r="L138" s="2" t="s">
        <v>84</v>
      </c>
      <c r="M138" s="2" t="str">
        <f t="shared" si="7"/>
        <v>vat not applied</v>
      </c>
      <c r="N138" s="2">
        <f t="shared" si="8"/>
        <v>40005</v>
      </c>
      <c r="O138" s="2">
        <v>15240</v>
      </c>
      <c r="P138" s="2">
        <v>175260</v>
      </c>
      <c r="Q138" s="2">
        <v>158750</v>
      </c>
      <c r="R138" s="2">
        <v>16510</v>
      </c>
      <c r="S138" s="1">
        <v>45172</v>
      </c>
      <c r="T138" s="2">
        <f t="shared" si="6"/>
        <v>212735.88668808932</v>
      </c>
    </row>
    <row r="139" spans="1:20" x14ac:dyDescent="0.25">
      <c r="A139">
        <v>94292</v>
      </c>
      <c r="B139" t="s">
        <v>29</v>
      </c>
      <c r="C139" t="s">
        <v>48</v>
      </c>
      <c r="D139" t="s">
        <v>41</v>
      </c>
      <c r="E139" t="s">
        <v>45</v>
      </c>
      <c r="F139">
        <v>547</v>
      </c>
      <c r="G139" t="str">
        <f>_xlfn.XLOOKUP(C139,Summary!$D$6:$D$12,Summary!$C$6:$C$12)</f>
        <v>Luigi</v>
      </c>
      <c r="H139" s="2">
        <v>120</v>
      </c>
      <c r="I139" s="2">
        <v>7</v>
      </c>
      <c r="J139" s="2">
        <v>3829</v>
      </c>
      <c r="K139" s="13">
        <f>VLOOKUP(C139,Summary!$D$6:$E$12,2,0)</f>
        <v>0.22</v>
      </c>
      <c r="L139" s="2" t="s">
        <v>83</v>
      </c>
      <c r="M139" s="2">
        <f t="shared" si="7"/>
        <v>842.38</v>
      </c>
      <c r="N139" s="2">
        <f t="shared" si="8"/>
        <v>842.38</v>
      </c>
      <c r="O139" s="2">
        <v>268.02999999999997</v>
      </c>
      <c r="P139" s="2">
        <v>3560.9700000000003</v>
      </c>
      <c r="Q139" s="2">
        <v>2735</v>
      </c>
      <c r="R139" s="2">
        <v>825.97000000000025</v>
      </c>
      <c r="S139" s="1">
        <v>45134</v>
      </c>
      <c r="T139" s="2">
        <f t="shared" si="6"/>
        <v>4275.9354862398632</v>
      </c>
    </row>
    <row r="140" spans="1:20" x14ac:dyDescent="0.25">
      <c r="A140">
        <v>14101</v>
      </c>
      <c r="B140" t="s">
        <v>38</v>
      </c>
      <c r="C140" t="s">
        <v>47</v>
      </c>
      <c r="D140" t="s">
        <v>41</v>
      </c>
      <c r="E140" t="s">
        <v>45</v>
      </c>
      <c r="F140">
        <v>861</v>
      </c>
      <c r="G140" t="str">
        <f>_xlfn.XLOOKUP(C140,Summary!$D$6:$D$12,Summary!$C$6:$C$12)</f>
        <v>Pedro</v>
      </c>
      <c r="H140" s="2">
        <v>120</v>
      </c>
      <c r="I140" s="2">
        <v>125</v>
      </c>
      <c r="J140" s="2">
        <v>107625</v>
      </c>
      <c r="K140" s="13">
        <f>VLOOKUP(C140,Summary!$D$6:$E$12,2,0)</f>
        <v>0.21</v>
      </c>
      <c r="L140" s="2" t="s">
        <v>83</v>
      </c>
      <c r="M140" s="2">
        <f t="shared" si="7"/>
        <v>22601.25</v>
      </c>
      <c r="N140" s="2">
        <f t="shared" si="8"/>
        <v>22601.25</v>
      </c>
      <c r="O140" s="2">
        <v>5381.25</v>
      </c>
      <c r="P140" s="2">
        <v>102243.75</v>
      </c>
      <c r="Q140" s="2">
        <v>103320</v>
      </c>
      <c r="R140" s="2">
        <v>-1076.25</v>
      </c>
      <c r="S140" s="1">
        <v>44936</v>
      </c>
      <c r="T140" s="2">
        <f t="shared" si="6"/>
        <v>120187.40055016069</v>
      </c>
    </row>
    <row r="141" spans="1:20" x14ac:dyDescent="0.25">
      <c r="A141">
        <v>78244</v>
      </c>
      <c r="B141" t="s">
        <v>33</v>
      </c>
      <c r="C141" t="s">
        <v>37</v>
      </c>
      <c r="D141" t="s">
        <v>40</v>
      </c>
      <c r="E141" t="s">
        <v>44</v>
      </c>
      <c r="F141">
        <v>2296</v>
      </c>
      <c r="G141" t="str">
        <f>_xlfn.XLOOKUP(C141,Summary!$D$6:$D$12,Summary!$C$6:$C$12)</f>
        <v>Ciarán</v>
      </c>
      <c r="H141" s="2">
        <v>10</v>
      </c>
      <c r="I141" s="2">
        <v>15</v>
      </c>
      <c r="J141" s="2">
        <v>34440</v>
      </c>
      <c r="K141" s="13">
        <f>VLOOKUP(C141,Summary!$D$6:$E$12,2,0)</f>
        <v>0.23</v>
      </c>
      <c r="L141" s="2" t="s">
        <v>84</v>
      </c>
      <c r="M141" s="2" t="str">
        <f t="shared" si="7"/>
        <v>vat not applied</v>
      </c>
      <c r="N141" s="2">
        <f t="shared" si="8"/>
        <v>7921.2000000000007</v>
      </c>
      <c r="O141" s="2">
        <v>344.4</v>
      </c>
      <c r="P141" s="2">
        <v>34095.599999999999</v>
      </c>
      <c r="Q141" s="2">
        <v>22960</v>
      </c>
      <c r="R141" s="2">
        <v>11135.599999999999</v>
      </c>
      <c r="S141" s="1">
        <v>45171</v>
      </c>
      <c r="T141" s="2">
        <f t="shared" si="6"/>
        <v>38459.968176051421</v>
      </c>
    </row>
    <row r="142" spans="1:20" x14ac:dyDescent="0.25">
      <c r="A142">
        <v>48811</v>
      </c>
      <c r="B142" t="s">
        <v>36</v>
      </c>
      <c r="C142" t="s">
        <v>48</v>
      </c>
      <c r="D142" t="s">
        <v>40</v>
      </c>
      <c r="E142" t="s">
        <v>46</v>
      </c>
      <c r="F142">
        <v>2914</v>
      </c>
      <c r="G142" t="str">
        <f>_xlfn.XLOOKUP(C142,Summary!$D$6:$D$12,Summary!$C$6:$C$12)</f>
        <v>Luigi</v>
      </c>
      <c r="H142" s="2">
        <v>10</v>
      </c>
      <c r="I142" s="2">
        <v>12</v>
      </c>
      <c r="J142" s="2">
        <v>34968</v>
      </c>
      <c r="K142" s="13">
        <f>VLOOKUP(C142,Summary!$D$6:$E$12,2,0)</f>
        <v>0.22</v>
      </c>
      <c r="L142" s="2" t="s">
        <v>84</v>
      </c>
      <c r="M142" s="2" t="str">
        <f t="shared" si="7"/>
        <v>vat not applied</v>
      </c>
      <c r="N142" s="2">
        <f t="shared" si="8"/>
        <v>7692.96</v>
      </c>
      <c r="O142" s="2">
        <v>4895.5200000000004</v>
      </c>
      <c r="P142" s="2">
        <v>30072.48</v>
      </c>
      <c r="Q142" s="2">
        <v>8742</v>
      </c>
      <c r="R142" s="2">
        <v>21330.48</v>
      </c>
      <c r="S142" s="1">
        <v>45275</v>
      </c>
      <c r="T142" s="2">
        <f t="shared" si="6"/>
        <v>39049.59835017904</v>
      </c>
    </row>
    <row r="143" spans="1:20" x14ac:dyDescent="0.25">
      <c r="A143">
        <v>55415</v>
      </c>
      <c r="B143" t="s">
        <v>29</v>
      </c>
      <c r="C143" t="s">
        <v>32</v>
      </c>
      <c r="D143" t="s">
        <v>43</v>
      </c>
      <c r="E143" t="s">
        <v>45</v>
      </c>
      <c r="F143">
        <v>1520</v>
      </c>
      <c r="G143" t="str">
        <f>_xlfn.XLOOKUP(C143,Summary!$D$6:$D$12,Summary!$C$6:$C$12)</f>
        <v>Bertha</v>
      </c>
      <c r="H143" s="2">
        <v>260</v>
      </c>
      <c r="I143" s="2">
        <v>20</v>
      </c>
      <c r="J143" s="2">
        <v>30400</v>
      </c>
      <c r="K143" s="13">
        <f>VLOOKUP(C143,Summary!$D$6:$E$12,2,0)</f>
        <v>0.19</v>
      </c>
      <c r="L143" s="2" t="s">
        <v>83</v>
      </c>
      <c r="M143" s="2">
        <f t="shared" si="7"/>
        <v>5776</v>
      </c>
      <c r="N143" s="2">
        <f t="shared" si="8"/>
        <v>5776</v>
      </c>
      <c r="O143" s="2">
        <v>2432</v>
      </c>
      <c r="P143" s="2">
        <v>27968</v>
      </c>
      <c r="Q143" s="2">
        <v>15200</v>
      </c>
      <c r="R143" s="2">
        <v>12768</v>
      </c>
      <c r="S143" s="1">
        <v>44992</v>
      </c>
      <c r="T143" s="2">
        <f t="shared" si="6"/>
        <v>33948.40396492344</v>
      </c>
    </row>
    <row r="144" spans="1:20" x14ac:dyDescent="0.25">
      <c r="A144">
        <v>99223</v>
      </c>
      <c r="B144" t="s">
        <v>38</v>
      </c>
      <c r="C144" t="s">
        <v>37</v>
      </c>
      <c r="D144" t="s">
        <v>40</v>
      </c>
      <c r="E144" t="s">
        <v>46</v>
      </c>
      <c r="F144">
        <v>2156</v>
      </c>
      <c r="G144" t="str">
        <f>_xlfn.XLOOKUP(C144,Summary!$D$6:$D$12,Summary!$C$6:$C$12)</f>
        <v>Ciarán</v>
      </c>
      <c r="H144" s="2">
        <v>10</v>
      </c>
      <c r="I144" s="2">
        <v>125</v>
      </c>
      <c r="J144" s="2">
        <v>269500</v>
      </c>
      <c r="K144" s="13">
        <f>VLOOKUP(C144,Summary!$D$6:$E$12,2,0)</f>
        <v>0.23</v>
      </c>
      <c r="L144" s="2" t="s">
        <v>83</v>
      </c>
      <c r="M144" s="2">
        <f t="shared" si="7"/>
        <v>61985</v>
      </c>
      <c r="N144" s="2">
        <f t="shared" si="8"/>
        <v>61985</v>
      </c>
      <c r="O144" s="2">
        <v>32340</v>
      </c>
      <c r="P144" s="2">
        <v>237160</v>
      </c>
      <c r="Q144" s="2">
        <v>258720</v>
      </c>
      <c r="R144" s="2">
        <v>-21560</v>
      </c>
      <c r="S144" s="1">
        <v>45158</v>
      </c>
      <c r="T144" s="2">
        <f t="shared" si="6"/>
        <v>300957.06804430485</v>
      </c>
    </row>
    <row r="145" spans="1:20" x14ac:dyDescent="0.25">
      <c r="A145">
        <v>36787</v>
      </c>
      <c r="B145" t="s">
        <v>36</v>
      </c>
      <c r="C145" t="s">
        <v>34</v>
      </c>
      <c r="D145" t="s">
        <v>30</v>
      </c>
      <c r="E145" t="s">
        <v>44</v>
      </c>
      <c r="F145">
        <v>2671</v>
      </c>
      <c r="G145" t="str">
        <f>_xlfn.XLOOKUP(C145,Summary!$D$6:$D$12,Summary!$C$6:$C$12)</f>
        <v>Francoise</v>
      </c>
      <c r="H145" s="2">
        <v>3</v>
      </c>
      <c r="I145" s="2">
        <v>12</v>
      </c>
      <c r="J145" s="2">
        <v>32052</v>
      </c>
      <c r="K145" s="13">
        <f>VLOOKUP(C145,Summary!$D$6:$E$12,2,0)</f>
        <v>0.2</v>
      </c>
      <c r="L145" s="2" t="s">
        <v>83</v>
      </c>
      <c r="M145" s="2">
        <f t="shared" si="7"/>
        <v>6410.4000000000005</v>
      </c>
      <c r="N145" s="2">
        <f t="shared" si="8"/>
        <v>6410.4000000000005</v>
      </c>
      <c r="O145" s="2">
        <v>320.52</v>
      </c>
      <c r="P145" s="2">
        <v>31731.48</v>
      </c>
      <c r="Q145" s="2">
        <v>8013</v>
      </c>
      <c r="R145" s="2">
        <v>23718.48</v>
      </c>
      <c r="S145" s="1">
        <v>45154</v>
      </c>
      <c r="T145" s="2">
        <f t="shared" si="6"/>
        <v>35793.231706701517</v>
      </c>
    </row>
    <row r="146" spans="1:20" x14ac:dyDescent="0.25">
      <c r="A146">
        <v>96750</v>
      </c>
      <c r="B146" t="s">
        <v>29</v>
      </c>
      <c r="C146" t="s">
        <v>37</v>
      </c>
      <c r="D146" t="s">
        <v>43</v>
      </c>
      <c r="E146" t="s">
        <v>45</v>
      </c>
      <c r="F146">
        <v>1269</v>
      </c>
      <c r="G146" t="str">
        <f>_xlfn.XLOOKUP(C146,Summary!$D$6:$D$12,Summary!$C$6:$C$12)</f>
        <v>Ciarán</v>
      </c>
      <c r="H146" s="2">
        <v>260</v>
      </c>
      <c r="I146" s="2">
        <v>350</v>
      </c>
      <c r="J146" s="2">
        <v>444150</v>
      </c>
      <c r="K146" s="13">
        <f>VLOOKUP(C146,Summary!$D$6:$E$12,2,0)</f>
        <v>0.23</v>
      </c>
      <c r="L146" s="2" t="s">
        <v>83</v>
      </c>
      <c r="M146" s="2">
        <f t="shared" si="7"/>
        <v>102154.5</v>
      </c>
      <c r="N146" s="2">
        <f t="shared" si="8"/>
        <v>102154.5</v>
      </c>
      <c r="O146" s="2">
        <v>39973.5</v>
      </c>
      <c r="P146" s="2">
        <v>404176.5</v>
      </c>
      <c r="Q146" s="2">
        <v>329940</v>
      </c>
      <c r="R146" s="2">
        <v>74236.5</v>
      </c>
      <c r="S146" s="1">
        <v>45000</v>
      </c>
      <c r="T146" s="2">
        <f t="shared" si="6"/>
        <v>495992.88227041921</v>
      </c>
    </row>
    <row r="147" spans="1:20" x14ac:dyDescent="0.25">
      <c r="A147">
        <v>72425</v>
      </c>
      <c r="B147" t="s">
        <v>38</v>
      </c>
      <c r="C147" t="s">
        <v>49</v>
      </c>
      <c r="D147" t="s">
        <v>41</v>
      </c>
      <c r="E147" t="s">
        <v>46</v>
      </c>
      <c r="F147">
        <v>1916</v>
      </c>
      <c r="G147" t="str">
        <f>_xlfn.XLOOKUP(C147,Summary!$D$6:$D$12,Summary!$C$6:$C$12)</f>
        <v xml:space="preserve">Klaas </v>
      </c>
      <c r="H147" s="2">
        <v>120</v>
      </c>
      <c r="I147" s="2">
        <v>125</v>
      </c>
      <c r="J147" s="2">
        <v>239500</v>
      </c>
      <c r="K147" s="13">
        <f>VLOOKUP(C147,Summary!$D$6:$E$12,2,0)</f>
        <v>0.24</v>
      </c>
      <c r="L147" s="2" t="s">
        <v>83</v>
      </c>
      <c r="M147" s="2">
        <f t="shared" si="7"/>
        <v>57480</v>
      </c>
      <c r="N147" s="2">
        <f t="shared" si="8"/>
        <v>57480</v>
      </c>
      <c r="O147" s="2">
        <v>23950</v>
      </c>
      <c r="P147" s="2">
        <v>215550</v>
      </c>
      <c r="Q147" s="2">
        <v>229920</v>
      </c>
      <c r="R147" s="2">
        <v>-14370</v>
      </c>
      <c r="S147" s="1">
        <v>44965</v>
      </c>
      <c r="T147" s="2">
        <f t="shared" si="6"/>
        <v>267455.35360523564</v>
      </c>
    </row>
    <row r="148" spans="1:20" x14ac:dyDescent="0.25">
      <c r="A148">
        <v>32556</v>
      </c>
      <c r="B148" t="s">
        <v>29</v>
      </c>
      <c r="C148" t="s">
        <v>48</v>
      </c>
      <c r="D148" t="s">
        <v>42</v>
      </c>
      <c r="E148" t="s">
        <v>46</v>
      </c>
      <c r="F148">
        <v>986</v>
      </c>
      <c r="G148" t="str">
        <f>_xlfn.XLOOKUP(C148,Summary!$D$6:$D$12,Summary!$C$6:$C$12)</f>
        <v>Luigi</v>
      </c>
      <c r="H148" s="2">
        <v>250</v>
      </c>
      <c r="I148" s="2">
        <v>350</v>
      </c>
      <c r="J148" s="2">
        <v>345100</v>
      </c>
      <c r="K148" s="13">
        <f>VLOOKUP(C148,Summary!$D$6:$E$12,2,0)</f>
        <v>0.22</v>
      </c>
      <c r="L148" s="2" t="s">
        <v>84</v>
      </c>
      <c r="M148" s="2" t="str">
        <f t="shared" si="7"/>
        <v>vat not applied</v>
      </c>
      <c r="N148" s="2">
        <f t="shared" si="8"/>
        <v>75922</v>
      </c>
      <c r="O148" s="2">
        <v>41412</v>
      </c>
      <c r="P148" s="2">
        <v>303688</v>
      </c>
      <c r="Q148" s="2">
        <v>256360</v>
      </c>
      <c r="R148" s="2">
        <v>47328</v>
      </c>
      <c r="S148" s="1">
        <v>45166</v>
      </c>
      <c r="T148" s="2">
        <f t="shared" si="6"/>
        <v>385381.38843075914</v>
      </c>
    </row>
    <row r="149" spans="1:20" x14ac:dyDescent="0.25">
      <c r="A149">
        <v>66542</v>
      </c>
      <c r="B149" t="s">
        <v>36</v>
      </c>
      <c r="C149" t="s">
        <v>48</v>
      </c>
      <c r="D149" t="s">
        <v>41</v>
      </c>
      <c r="E149" t="s">
        <v>46</v>
      </c>
      <c r="F149">
        <v>914</v>
      </c>
      <c r="G149" t="str">
        <f>_xlfn.XLOOKUP(C149,Summary!$D$6:$D$12,Summary!$C$6:$C$12)</f>
        <v>Luigi</v>
      </c>
      <c r="H149" s="2">
        <v>120</v>
      </c>
      <c r="I149" s="2">
        <v>12</v>
      </c>
      <c r="J149" s="2">
        <v>10968</v>
      </c>
      <c r="K149" s="13">
        <f>VLOOKUP(C149,Summary!$D$6:$E$12,2,0)</f>
        <v>0.22</v>
      </c>
      <c r="L149" s="2" t="s">
        <v>83</v>
      </c>
      <c r="M149" s="2">
        <f t="shared" si="7"/>
        <v>2412.96</v>
      </c>
      <c r="N149" s="2">
        <f t="shared" si="8"/>
        <v>2412.96</v>
      </c>
      <c r="O149" s="2">
        <v>1645.2</v>
      </c>
      <c r="P149" s="2">
        <v>9322.7999999999993</v>
      </c>
      <c r="Q149" s="2">
        <v>2742</v>
      </c>
      <c r="R149" s="2">
        <v>6580.7999999999993</v>
      </c>
      <c r="S149" s="1">
        <v>45021</v>
      </c>
      <c r="T149" s="2">
        <f t="shared" si="6"/>
        <v>12248.226798923693</v>
      </c>
    </row>
    <row r="150" spans="1:20" x14ac:dyDescent="0.25">
      <c r="A150">
        <v>44473</v>
      </c>
      <c r="B150" t="s">
        <v>36</v>
      </c>
      <c r="C150" t="s">
        <v>49</v>
      </c>
      <c r="D150" t="s">
        <v>40</v>
      </c>
      <c r="E150" t="s">
        <v>45</v>
      </c>
      <c r="F150">
        <v>2299</v>
      </c>
      <c r="G150" t="str">
        <f>_xlfn.XLOOKUP(C150,Summary!$D$6:$D$12,Summary!$C$6:$C$12)</f>
        <v xml:space="preserve">Klaas </v>
      </c>
      <c r="H150" s="2">
        <v>10</v>
      </c>
      <c r="I150" s="2">
        <v>12</v>
      </c>
      <c r="J150" s="2">
        <v>27588</v>
      </c>
      <c r="K150" s="13">
        <f>VLOOKUP(C150,Summary!$D$6:$E$12,2,0)</f>
        <v>0.24</v>
      </c>
      <c r="L150" s="2" t="s">
        <v>84</v>
      </c>
      <c r="M150" s="2" t="str">
        <f t="shared" si="7"/>
        <v>vat not applied</v>
      </c>
      <c r="N150" s="2">
        <f t="shared" si="8"/>
        <v>6621.12</v>
      </c>
      <c r="O150" s="2">
        <v>1655.28</v>
      </c>
      <c r="P150" s="2">
        <v>25932.720000000001</v>
      </c>
      <c r="Q150" s="2">
        <v>6897</v>
      </c>
      <c r="R150" s="2">
        <v>19035.72</v>
      </c>
      <c r="S150" s="1">
        <v>45121</v>
      </c>
      <c r="T150" s="2">
        <f t="shared" si="6"/>
        <v>30808.176598168018</v>
      </c>
    </row>
    <row r="151" spans="1:20" x14ac:dyDescent="0.25">
      <c r="A151">
        <v>27427</v>
      </c>
      <c r="B151" t="s">
        <v>29</v>
      </c>
      <c r="C151" t="s">
        <v>34</v>
      </c>
      <c r="D151" t="s">
        <v>43</v>
      </c>
      <c r="E151" t="s">
        <v>31</v>
      </c>
      <c r="F151">
        <v>1899</v>
      </c>
      <c r="G151" t="str">
        <f>_xlfn.XLOOKUP(C151,Summary!$D$6:$D$12,Summary!$C$6:$C$12)</f>
        <v>Francoise</v>
      </c>
      <c r="H151" s="2">
        <v>260</v>
      </c>
      <c r="I151" s="2">
        <v>20</v>
      </c>
      <c r="J151" s="2">
        <v>37980</v>
      </c>
      <c r="K151" s="13">
        <f>VLOOKUP(C151,Summary!$D$6:$E$12,2,0)</f>
        <v>0.2</v>
      </c>
      <c r="L151" s="2" t="s">
        <v>84</v>
      </c>
      <c r="M151" s="2" t="str">
        <f t="shared" si="7"/>
        <v>vat not applied</v>
      </c>
      <c r="N151" s="2">
        <f t="shared" si="8"/>
        <v>7596</v>
      </c>
      <c r="O151" s="2">
        <v>0</v>
      </c>
      <c r="P151" s="2">
        <v>37980</v>
      </c>
      <c r="Q151" s="2">
        <v>18990</v>
      </c>
      <c r="R151" s="2">
        <v>18990</v>
      </c>
      <c r="S151" s="1">
        <v>44972</v>
      </c>
      <c r="T151" s="2">
        <f t="shared" si="6"/>
        <v>42413.170479861583</v>
      </c>
    </row>
    <row r="152" spans="1:20" x14ac:dyDescent="0.25">
      <c r="A152">
        <v>94971</v>
      </c>
      <c r="B152" t="s">
        <v>29</v>
      </c>
      <c r="C152" t="s">
        <v>34</v>
      </c>
      <c r="D152" t="s">
        <v>43</v>
      </c>
      <c r="E152" t="s">
        <v>46</v>
      </c>
      <c r="F152">
        <v>3421.5</v>
      </c>
      <c r="G152" t="str">
        <f>_xlfn.XLOOKUP(C152,Summary!$D$6:$D$12,Summary!$C$6:$C$12)</f>
        <v>Francoise</v>
      </c>
      <c r="H152" s="2">
        <v>260</v>
      </c>
      <c r="I152" s="2">
        <v>7</v>
      </c>
      <c r="J152" s="2">
        <v>23950.5</v>
      </c>
      <c r="K152" s="13">
        <f>VLOOKUP(C152,Summary!$D$6:$E$12,2,0)</f>
        <v>0.2</v>
      </c>
      <c r="L152" s="2" t="s">
        <v>83</v>
      </c>
      <c r="M152" s="2">
        <f t="shared" si="7"/>
        <v>4790.1000000000004</v>
      </c>
      <c r="N152" s="2">
        <f t="shared" si="8"/>
        <v>4790.1000000000004</v>
      </c>
      <c r="O152" s="2">
        <v>2874.06</v>
      </c>
      <c r="P152" s="2">
        <v>21076.44</v>
      </c>
      <c r="Q152" s="2">
        <v>17107.5</v>
      </c>
      <c r="R152" s="2">
        <v>3968.9399999999987</v>
      </c>
      <c r="S152" s="1">
        <v>45214</v>
      </c>
      <c r="T152" s="2">
        <f t="shared" si="6"/>
        <v>26746.09372243088</v>
      </c>
    </row>
    <row r="153" spans="1:20" x14ac:dyDescent="0.25">
      <c r="A153">
        <v>66377</v>
      </c>
      <c r="B153" t="s">
        <v>29</v>
      </c>
      <c r="C153" t="s">
        <v>32</v>
      </c>
      <c r="D153" t="s">
        <v>30</v>
      </c>
      <c r="E153" t="s">
        <v>31</v>
      </c>
      <c r="F153">
        <v>1618.5</v>
      </c>
      <c r="G153" t="str">
        <f>_xlfn.XLOOKUP(C153,Summary!$D$6:$D$12,Summary!$C$6:$C$12)</f>
        <v>Bertha</v>
      </c>
      <c r="H153" s="2">
        <v>3</v>
      </c>
      <c r="I153" s="2">
        <v>20</v>
      </c>
      <c r="J153" s="2">
        <v>32370</v>
      </c>
      <c r="K153" s="13">
        <f>VLOOKUP(C153,Summary!$D$6:$E$12,2,0)</f>
        <v>0.19</v>
      </c>
      <c r="L153" s="2" t="s">
        <v>84</v>
      </c>
      <c r="M153" s="2" t="str">
        <f t="shared" si="7"/>
        <v>vat not applied</v>
      </c>
      <c r="N153" s="2">
        <f t="shared" si="8"/>
        <v>6150.3</v>
      </c>
      <c r="O153" s="2">
        <v>0</v>
      </c>
      <c r="P153" s="2">
        <v>32370</v>
      </c>
      <c r="Q153" s="2">
        <v>16185</v>
      </c>
      <c r="R153" s="2">
        <v>16185</v>
      </c>
      <c r="S153" s="1">
        <v>44975</v>
      </c>
      <c r="T153" s="2">
        <f t="shared" si="6"/>
        <v>36148.349879755646</v>
      </c>
    </row>
    <row r="154" spans="1:20" x14ac:dyDescent="0.25">
      <c r="A154">
        <v>88864</v>
      </c>
      <c r="B154" t="s">
        <v>36</v>
      </c>
      <c r="C154" t="s">
        <v>32</v>
      </c>
      <c r="D154" t="s">
        <v>30</v>
      </c>
      <c r="E154" t="s">
        <v>45</v>
      </c>
      <c r="F154">
        <v>1116</v>
      </c>
      <c r="G154" t="str">
        <f>_xlfn.XLOOKUP(C154,Summary!$D$6:$D$12,Summary!$C$6:$C$12)</f>
        <v>Bertha</v>
      </c>
      <c r="H154" s="2">
        <v>3</v>
      </c>
      <c r="I154" s="2">
        <v>12</v>
      </c>
      <c r="J154" s="2">
        <v>13392</v>
      </c>
      <c r="K154" s="13">
        <f>VLOOKUP(C154,Summary!$D$6:$E$12,2,0)</f>
        <v>0.19</v>
      </c>
      <c r="L154" s="2" t="s">
        <v>84</v>
      </c>
      <c r="M154" s="2" t="str">
        <f t="shared" si="7"/>
        <v>vat not applied</v>
      </c>
      <c r="N154" s="2">
        <f t="shared" si="8"/>
        <v>2544.48</v>
      </c>
      <c r="O154" s="2">
        <v>669.6</v>
      </c>
      <c r="P154" s="2">
        <v>12722.4</v>
      </c>
      <c r="Q154" s="2">
        <v>3348</v>
      </c>
      <c r="R154" s="2">
        <v>9374.4</v>
      </c>
      <c r="S154" s="1">
        <v>45124</v>
      </c>
      <c r="T154" s="2">
        <f t="shared" si="6"/>
        <v>14955.165325600483</v>
      </c>
    </row>
    <row r="155" spans="1:20" x14ac:dyDescent="0.25">
      <c r="A155">
        <v>55665</v>
      </c>
      <c r="B155" t="s">
        <v>36</v>
      </c>
      <c r="C155" t="s">
        <v>37</v>
      </c>
      <c r="D155" t="s">
        <v>40</v>
      </c>
      <c r="E155" t="s">
        <v>46</v>
      </c>
      <c r="F155">
        <v>914</v>
      </c>
      <c r="G155" t="str">
        <f>_xlfn.XLOOKUP(C155,Summary!$D$6:$D$12,Summary!$C$6:$C$12)</f>
        <v>Ciarán</v>
      </c>
      <c r="H155" s="2">
        <v>10</v>
      </c>
      <c r="I155" s="2">
        <v>12</v>
      </c>
      <c r="J155" s="2">
        <v>10968</v>
      </c>
      <c r="K155" s="13">
        <f>VLOOKUP(C155,Summary!$D$6:$E$12,2,0)</f>
        <v>0.23</v>
      </c>
      <c r="L155" s="2" t="s">
        <v>84</v>
      </c>
      <c r="M155" s="2" t="str">
        <f t="shared" si="7"/>
        <v>vat not applied</v>
      </c>
      <c r="N155" s="2">
        <f t="shared" si="8"/>
        <v>2522.6400000000003</v>
      </c>
      <c r="O155" s="2">
        <v>1645.2</v>
      </c>
      <c r="P155" s="2">
        <v>9322.7999999999993</v>
      </c>
      <c r="Q155" s="2">
        <v>2742</v>
      </c>
      <c r="R155" s="2">
        <v>6580.7999999999993</v>
      </c>
      <c r="S155" s="1">
        <v>44980</v>
      </c>
      <c r="T155" s="2">
        <f t="shared" si="6"/>
        <v>12248.226798923693</v>
      </c>
    </row>
    <row r="156" spans="1:20" x14ac:dyDescent="0.25">
      <c r="A156">
        <v>93465</v>
      </c>
      <c r="B156" t="s">
        <v>29</v>
      </c>
      <c r="C156" t="s">
        <v>32</v>
      </c>
      <c r="D156" t="s">
        <v>40</v>
      </c>
      <c r="E156" t="s">
        <v>46</v>
      </c>
      <c r="F156">
        <v>357</v>
      </c>
      <c r="G156" t="str">
        <f>_xlfn.XLOOKUP(C156,Summary!$D$6:$D$12,Summary!$C$6:$C$12)</f>
        <v>Bertha</v>
      </c>
      <c r="H156" s="2">
        <v>10</v>
      </c>
      <c r="I156" s="2">
        <v>350</v>
      </c>
      <c r="J156" s="2">
        <v>124950</v>
      </c>
      <c r="K156" s="13">
        <f>VLOOKUP(C156,Summary!$D$6:$E$12,2,0)</f>
        <v>0.19</v>
      </c>
      <c r="L156" s="2" t="s">
        <v>83</v>
      </c>
      <c r="M156" s="2">
        <f t="shared" si="7"/>
        <v>23740.5</v>
      </c>
      <c r="N156" s="2">
        <f t="shared" si="8"/>
        <v>23740.5</v>
      </c>
      <c r="O156" s="2">
        <v>16243.5</v>
      </c>
      <c r="P156" s="2">
        <v>108706.5</v>
      </c>
      <c r="Q156" s="2">
        <v>92820</v>
      </c>
      <c r="R156" s="2">
        <v>15886.5</v>
      </c>
      <c r="S156" s="1">
        <v>44983</v>
      </c>
      <c r="T156" s="2">
        <f t="shared" si="6"/>
        <v>139534.64063872315</v>
      </c>
    </row>
    <row r="157" spans="1:20" x14ac:dyDescent="0.25">
      <c r="A157">
        <v>68602</v>
      </c>
      <c r="B157" t="s">
        <v>33</v>
      </c>
      <c r="C157" t="s">
        <v>47</v>
      </c>
      <c r="D157" t="s">
        <v>42</v>
      </c>
      <c r="E157" t="s">
        <v>46</v>
      </c>
      <c r="F157">
        <v>492</v>
      </c>
      <c r="G157" t="str">
        <f>_xlfn.XLOOKUP(C157,Summary!$D$6:$D$12,Summary!$C$6:$C$12)</f>
        <v>Pedro</v>
      </c>
      <c r="H157" s="2">
        <v>250</v>
      </c>
      <c r="I157" s="2">
        <v>15</v>
      </c>
      <c r="J157" s="2">
        <v>7380</v>
      </c>
      <c r="K157" s="13">
        <f>VLOOKUP(C157,Summary!$D$6:$E$12,2,0)</f>
        <v>0.21</v>
      </c>
      <c r="L157" s="2" t="s">
        <v>83</v>
      </c>
      <c r="M157" s="2">
        <f t="shared" si="7"/>
        <v>1549.8</v>
      </c>
      <c r="N157" s="2">
        <f t="shared" si="8"/>
        <v>1549.8</v>
      </c>
      <c r="O157" s="2">
        <v>1107</v>
      </c>
      <c r="P157" s="2">
        <v>6273</v>
      </c>
      <c r="Q157" s="2">
        <v>4920</v>
      </c>
      <c r="R157" s="2">
        <v>1353</v>
      </c>
      <c r="S157" s="1">
        <v>44977</v>
      </c>
      <c r="T157" s="2">
        <f t="shared" si="6"/>
        <v>8241.4217520110196</v>
      </c>
    </row>
    <row r="158" spans="1:20" x14ac:dyDescent="0.25">
      <c r="A158">
        <v>34756</v>
      </c>
      <c r="B158" t="s">
        <v>29</v>
      </c>
      <c r="C158" t="s">
        <v>48</v>
      </c>
      <c r="D158" t="s">
        <v>40</v>
      </c>
      <c r="E158" t="s">
        <v>44</v>
      </c>
      <c r="F158">
        <v>3450</v>
      </c>
      <c r="G158" t="str">
        <f>_xlfn.XLOOKUP(C158,Summary!$D$6:$D$12,Summary!$C$6:$C$12)</f>
        <v>Luigi</v>
      </c>
      <c r="H158" s="2">
        <v>10</v>
      </c>
      <c r="I158" s="2">
        <v>350</v>
      </c>
      <c r="J158" s="2">
        <v>1207500</v>
      </c>
      <c r="K158" s="13">
        <f>VLOOKUP(C158,Summary!$D$6:$E$12,2,0)</f>
        <v>0.22</v>
      </c>
      <c r="L158" s="2" t="s">
        <v>83</v>
      </c>
      <c r="M158" s="2">
        <f t="shared" si="7"/>
        <v>265650</v>
      </c>
      <c r="N158" s="2">
        <f t="shared" si="8"/>
        <v>265650</v>
      </c>
      <c r="O158" s="2">
        <v>48300</v>
      </c>
      <c r="P158" s="2">
        <v>1159200</v>
      </c>
      <c r="Q158" s="2">
        <v>897000</v>
      </c>
      <c r="R158" s="2">
        <v>262200</v>
      </c>
      <c r="S158" s="1">
        <v>44999</v>
      </c>
      <c r="T158" s="2">
        <f t="shared" si="6"/>
        <v>1348444.0061725345</v>
      </c>
    </row>
    <row r="159" spans="1:20" x14ac:dyDescent="0.25">
      <c r="A159">
        <v>37910</v>
      </c>
      <c r="B159" t="s">
        <v>39</v>
      </c>
      <c r="C159" t="s">
        <v>37</v>
      </c>
      <c r="D159" t="s">
        <v>40</v>
      </c>
      <c r="E159" t="s">
        <v>44</v>
      </c>
      <c r="F159">
        <v>1414.5</v>
      </c>
      <c r="G159" t="str">
        <f>_xlfn.XLOOKUP(C159,Summary!$D$6:$D$12,Summary!$C$6:$C$12)</f>
        <v>Ciarán</v>
      </c>
      <c r="H159" s="2">
        <v>10</v>
      </c>
      <c r="I159" s="2">
        <v>300</v>
      </c>
      <c r="J159" s="2">
        <v>424350</v>
      </c>
      <c r="K159" s="13">
        <f>VLOOKUP(C159,Summary!$D$6:$E$12,2,0)</f>
        <v>0.23</v>
      </c>
      <c r="L159" s="2" t="s">
        <v>83</v>
      </c>
      <c r="M159" s="2">
        <f t="shared" si="7"/>
        <v>97600.5</v>
      </c>
      <c r="N159" s="2">
        <f t="shared" si="8"/>
        <v>97600.5</v>
      </c>
      <c r="O159" s="2">
        <v>16974</v>
      </c>
      <c r="P159" s="2">
        <v>407376</v>
      </c>
      <c r="Q159" s="2">
        <v>353625</v>
      </c>
      <c r="R159" s="2">
        <v>53751</v>
      </c>
      <c r="S159" s="1">
        <v>45125</v>
      </c>
      <c r="T159" s="2">
        <f t="shared" si="6"/>
        <v>473881.75074063358</v>
      </c>
    </row>
    <row r="160" spans="1:20" x14ac:dyDescent="0.25">
      <c r="A160">
        <v>13662</v>
      </c>
      <c r="B160" t="s">
        <v>29</v>
      </c>
      <c r="C160" t="s">
        <v>49</v>
      </c>
      <c r="D160" t="s">
        <v>30</v>
      </c>
      <c r="E160" t="s">
        <v>46</v>
      </c>
      <c r="F160">
        <v>923</v>
      </c>
      <c r="G160" t="str">
        <f>_xlfn.XLOOKUP(C160,Summary!$D$6:$D$12,Summary!$C$6:$C$12)</f>
        <v xml:space="preserve">Klaas </v>
      </c>
      <c r="H160" s="2">
        <v>3</v>
      </c>
      <c r="I160" s="2">
        <v>350</v>
      </c>
      <c r="J160" s="2">
        <v>323050</v>
      </c>
      <c r="K160" s="13">
        <f>VLOOKUP(C160,Summary!$D$6:$E$12,2,0)</f>
        <v>0.24</v>
      </c>
      <c r="L160" s="2" t="s">
        <v>83</v>
      </c>
      <c r="M160" s="2">
        <f t="shared" si="7"/>
        <v>77532</v>
      </c>
      <c r="N160" s="2">
        <f t="shared" si="8"/>
        <v>77532</v>
      </c>
      <c r="O160" s="2">
        <v>41996.5</v>
      </c>
      <c r="P160" s="2">
        <v>281053.5</v>
      </c>
      <c r="Q160" s="2">
        <v>239980</v>
      </c>
      <c r="R160" s="2">
        <v>41073.5</v>
      </c>
      <c r="S160" s="1">
        <v>44944</v>
      </c>
      <c r="T160" s="2">
        <f t="shared" si="6"/>
        <v>360757.62831804331</v>
      </c>
    </row>
    <row r="161" spans="1:20" x14ac:dyDescent="0.25">
      <c r="A161">
        <v>42597</v>
      </c>
      <c r="B161" t="s">
        <v>39</v>
      </c>
      <c r="C161" t="s">
        <v>32</v>
      </c>
      <c r="D161" t="s">
        <v>40</v>
      </c>
      <c r="E161" t="s">
        <v>46</v>
      </c>
      <c r="F161">
        <v>807</v>
      </c>
      <c r="G161" t="str">
        <f>_xlfn.XLOOKUP(C161,Summary!$D$6:$D$12,Summary!$C$6:$C$12)</f>
        <v>Bertha</v>
      </c>
      <c r="H161" s="2">
        <v>10</v>
      </c>
      <c r="I161" s="2">
        <v>300</v>
      </c>
      <c r="J161" s="2">
        <v>242100</v>
      </c>
      <c r="K161" s="13">
        <f>VLOOKUP(C161,Summary!$D$6:$E$12,2,0)</f>
        <v>0.19</v>
      </c>
      <c r="L161" s="2" t="s">
        <v>83</v>
      </c>
      <c r="M161" s="2">
        <f t="shared" si="7"/>
        <v>45999</v>
      </c>
      <c r="N161" s="2">
        <f t="shared" si="8"/>
        <v>45999</v>
      </c>
      <c r="O161" s="2">
        <v>31473</v>
      </c>
      <c r="P161" s="2">
        <v>210627</v>
      </c>
      <c r="Q161" s="2">
        <v>201750</v>
      </c>
      <c r="R161" s="2">
        <v>8877</v>
      </c>
      <c r="S161" s="1">
        <v>45224</v>
      </c>
      <c r="T161" s="2">
        <f t="shared" si="6"/>
        <v>270358.83552328829</v>
      </c>
    </row>
    <row r="162" spans="1:20" x14ac:dyDescent="0.25">
      <c r="A162">
        <v>40760</v>
      </c>
      <c r="B162" t="s">
        <v>38</v>
      </c>
      <c r="C162" t="s">
        <v>32</v>
      </c>
      <c r="D162" t="s">
        <v>42</v>
      </c>
      <c r="E162" t="s">
        <v>44</v>
      </c>
      <c r="F162">
        <v>1570</v>
      </c>
      <c r="G162" t="str">
        <f>_xlfn.XLOOKUP(C162,Summary!$D$6:$D$12,Summary!$C$6:$C$12)</f>
        <v>Bertha</v>
      </c>
      <c r="H162" s="2">
        <v>250</v>
      </c>
      <c r="I162" s="2">
        <v>125</v>
      </c>
      <c r="J162" s="2">
        <v>196250</v>
      </c>
      <c r="K162" s="13">
        <f>VLOOKUP(C162,Summary!$D$6:$E$12,2,0)</f>
        <v>0.19</v>
      </c>
      <c r="L162" s="2" t="s">
        <v>83</v>
      </c>
      <c r="M162" s="2">
        <f t="shared" si="7"/>
        <v>37287.5</v>
      </c>
      <c r="N162" s="2">
        <f t="shared" si="8"/>
        <v>37287.5</v>
      </c>
      <c r="O162" s="2">
        <v>5887.5</v>
      </c>
      <c r="P162" s="2">
        <v>190362.5</v>
      </c>
      <c r="Q162" s="2">
        <v>188400</v>
      </c>
      <c r="R162" s="2">
        <v>1962.5</v>
      </c>
      <c r="S162" s="1">
        <v>45244</v>
      </c>
      <c r="T162" s="2">
        <f t="shared" si="6"/>
        <v>219157.04862224424</v>
      </c>
    </row>
    <row r="163" spans="1:20" x14ac:dyDescent="0.25">
      <c r="A163">
        <v>25372</v>
      </c>
      <c r="B163" t="s">
        <v>38</v>
      </c>
      <c r="C163" t="s">
        <v>32</v>
      </c>
      <c r="D163" t="s">
        <v>41</v>
      </c>
      <c r="E163" t="s">
        <v>44</v>
      </c>
      <c r="F163">
        <v>809</v>
      </c>
      <c r="G163" t="str">
        <f>_xlfn.XLOOKUP(C163,Summary!$D$6:$D$12,Summary!$C$6:$C$12)</f>
        <v>Bertha</v>
      </c>
      <c r="H163" s="2">
        <v>120</v>
      </c>
      <c r="I163" s="2">
        <v>125</v>
      </c>
      <c r="J163" s="2">
        <v>101125</v>
      </c>
      <c r="K163" s="13">
        <f>VLOOKUP(C163,Summary!$D$6:$E$12,2,0)</f>
        <v>0.19</v>
      </c>
      <c r="L163" s="2" t="s">
        <v>83</v>
      </c>
      <c r="M163" s="2">
        <f t="shared" si="7"/>
        <v>19213.75</v>
      </c>
      <c r="N163" s="2">
        <f t="shared" si="8"/>
        <v>19213.75</v>
      </c>
      <c r="O163" s="2">
        <v>2022.5</v>
      </c>
      <c r="P163" s="2">
        <v>99102.5</v>
      </c>
      <c r="Q163" s="2">
        <v>97080</v>
      </c>
      <c r="R163" s="2">
        <v>2022.5</v>
      </c>
      <c r="S163" s="1">
        <v>45056</v>
      </c>
      <c r="T163" s="2">
        <f t="shared" si="6"/>
        <v>112928.69575502904</v>
      </c>
    </row>
    <row r="164" spans="1:20" x14ac:dyDescent="0.25">
      <c r="A164">
        <v>61056</v>
      </c>
      <c r="B164" t="s">
        <v>33</v>
      </c>
      <c r="C164" t="s">
        <v>32</v>
      </c>
      <c r="D164" t="s">
        <v>41</v>
      </c>
      <c r="E164" t="s">
        <v>46</v>
      </c>
      <c r="F164">
        <v>510</v>
      </c>
      <c r="G164" t="str">
        <f>_xlfn.XLOOKUP(C164,Summary!$D$6:$D$12,Summary!$C$6:$C$12)</f>
        <v>Bertha</v>
      </c>
      <c r="H164" s="2">
        <v>120</v>
      </c>
      <c r="I164" s="2">
        <v>15</v>
      </c>
      <c r="J164" s="2">
        <v>7650</v>
      </c>
      <c r="K164" s="13">
        <f>VLOOKUP(C164,Summary!$D$6:$E$12,2,0)</f>
        <v>0.19</v>
      </c>
      <c r="L164" s="2" t="s">
        <v>84</v>
      </c>
      <c r="M164" s="2" t="str">
        <f t="shared" si="7"/>
        <v>vat not applied</v>
      </c>
      <c r="N164" s="2">
        <f t="shared" si="8"/>
        <v>1453.5</v>
      </c>
      <c r="O164" s="2">
        <v>765</v>
      </c>
      <c r="P164" s="2">
        <v>6885</v>
      </c>
      <c r="Q164" s="2">
        <v>5100</v>
      </c>
      <c r="R164" s="2">
        <v>1785</v>
      </c>
      <c r="S164" s="1">
        <v>45124</v>
      </c>
      <c r="T164" s="2">
        <f t="shared" si="6"/>
        <v>8542.9371819626413</v>
      </c>
    </row>
    <row r="165" spans="1:20" x14ac:dyDescent="0.25">
      <c r="A165">
        <v>34353</v>
      </c>
      <c r="B165" t="s">
        <v>39</v>
      </c>
      <c r="C165" t="s">
        <v>49</v>
      </c>
      <c r="D165" t="s">
        <v>40</v>
      </c>
      <c r="E165" t="s">
        <v>44</v>
      </c>
      <c r="F165">
        <v>1916</v>
      </c>
      <c r="G165" t="str">
        <f>_xlfn.XLOOKUP(C165,Summary!$D$6:$D$12,Summary!$C$6:$C$12)</f>
        <v xml:space="preserve">Klaas </v>
      </c>
      <c r="H165" s="2">
        <v>10</v>
      </c>
      <c r="I165" s="2">
        <v>300</v>
      </c>
      <c r="J165" s="2">
        <v>574800</v>
      </c>
      <c r="K165" s="13">
        <f>VLOOKUP(C165,Summary!$D$6:$E$12,2,0)</f>
        <v>0.24</v>
      </c>
      <c r="L165" s="2" t="s">
        <v>83</v>
      </c>
      <c r="M165" s="2">
        <f t="shared" si="7"/>
        <v>137952</v>
      </c>
      <c r="N165" s="2">
        <f t="shared" si="8"/>
        <v>137952</v>
      </c>
      <c r="O165" s="2">
        <v>11496</v>
      </c>
      <c r="P165" s="2">
        <v>563304</v>
      </c>
      <c r="Q165" s="2">
        <v>479000</v>
      </c>
      <c r="R165" s="2">
        <v>84304</v>
      </c>
      <c r="S165" s="1">
        <v>45256</v>
      </c>
      <c r="T165" s="2">
        <f t="shared" si="6"/>
        <v>641892.8486525655</v>
      </c>
    </row>
    <row r="166" spans="1:20" x14ac:dyDescent="0.25">
      <c r="A166">
        <v>48596</v>
      </c>
      <c r="B166" t="s">
        <v>38</v>
      </c>
      <c r="C166" t="s">
        <v>49</v>
      </c>
      <c r="D166" t="s">
        <v>40</v>
      </c>
      <c r="E166" t="s">
        <v>44</v>
      </c>
      <c r="F166">
        <v>2009</v>
      </c>
      <c r="G166" t="str">
        <f>_xlfn.XLOOKUP(C166,Summary!$D$6:$D$12,Summary!$C$6:$C$12)</f>
        <v xml:space="preserve">Klaas </v>
      </c>
      <c r="H166" s="2">
        <v>10</v>
      </c>
      <c r="I166" s="2">
        <v>125</v>
      </c>
      <c r="J166" s="2">
        <v>251125</v>
      </c>
      <c r="K166" s="13">
        <f>VLOOKUP(C166,Summary!$D$6:$E$12,2,0)</f>
        <v>0.24</v>
      </c>
      <c r="L166" s="2" t="s">
        <v>84</v>
      </c>
      <c r="M166" s="2" t="str">
        <f t="shared" si="7"/>
        <v>vat not applied</v>
      </c>
      <c r="N166" s="2">
        <f t="shared" si="8"/>
        <v>60270</v>
      </c>
      <c r="O166" s="2">
        <v>7533.75</v>
      </c>
      <c r="P166" s="2">
        <v>243591.25</v>
      </c>
      <c r="Q166" s="2">
        <v>241080</v>
      </c>
      <c r="R166" s="2">
        <v>2511.25</v>
      </c>
      <c r="S166" s="1">
        <v>45174</v>
      </c>
      <c r="T166" s="2">
        <f t="shared" si="6"/>
        <v>280437.26795037492</v>
      </c>
    </row>
    <row r="167" spans="1:20" x14ac:dyDescent="0.25">
      <c r="A167">
        <v>14872</v>
      </c>
      <c r="B167" t="s">
        <v>29</v>
      </c>
      <c r="C167" t="s">
        <v>48</v>
      </c>
      <c r="D167" t="s">
        <v>42</v>
      </c>
      <c r="E167" t="s">
        <v>44</v>
      </c>
      <c r="F167">
        <v>266</v>
      </c>
      <c r="G167" t="str">
        <f>_xlfn.XLOOKUP(C167,Summary!$D$6:$D$12,Summary!$C$6:$C$12)</f>
        <v>Luigi</v>
      </c>
      <c r="H167" s="2">
        <v>250</v>
      </c>
      <c r="I167" s="2">
        <v>350</v>
      </c>
      <c r="J167" s="2">
        <v>93100</v>
      </c>
      <c r="K167" s="13">
        <f>VLOOKUP(C167,Summary!$D$6:$E$12,2,0)</f>
        <v>0.22</v>
      </c>
      <c r="L167" s="2" t="s">
        <v>84</v>
      </c>
      <c r="M167" s="2" t="str">
        <f t="shared" si="7"/>
        <v>vat not applied</v>
      </c>
      <c r="N167" s="2">
        <f t="shared" si="8"/>
        <v>20482</v>
      </c>
      <c r="O167" s="2">
        <v>1862</v>
      </c>
      <c r="P167" s="2">
        <v>91238</v>
      </c>
      <c r="Q167" s="2">
        <v>69160</v>
      </c>
      <c r="R167" s="2">
        <v>22078</v>
      </c>
      <c r="S167" s="1">
        <v>45020</v>
      </c>
      <c r="T167" s="2">
        <f t="shared" si="6"/>
        <v>103966.98714257803</v>
      </c>
    </row>
    <row r="168" spans="1:20" x14ac:dyDescent="0.25">
      <c r="A168">
        <v>70536</v>
      </c>
      <c r="B168" t="s">
        <v>29</v>
      </c>
      <c r="C168" t="s">
        <v>37</v>
      </c>
      <c r="D168" t="s">
        <v>43</v>
      </c>
      <c r="E168" t="s">
        <v>45</v>
      </c>
      <c r="F168">
        <v>2876</v>
      </c>
      <c r="G168" t="str">
        <f>_xlfn.XLOOKUP(C168,Summary!$D$6:$D$12,Summary!$C$6:$C$12)</f>
        <v>Ciarán</v>
      </c>
      <c r="H168" s="2">
        <v>260</v>
      </c>
      <c r="I168" s="2">
        <v>350</v>
      </c>
      <c r="J168" s="2">
        <v>1006600</v>
      </c>
      <c r="K168" s="13">
        <f>VLOOKUP(C168,Summary!$D$6:$E$12,2,0)</f>
        <v>0.23</v>
      </c>
      <c r="L168" s="2" t="s">
        <v>83</v>
      </c>
      <c r="M168" s="2">
        <f t="shared" si="7"/>
        <v>231518</v>
      </c>
      <c r="N168" s="2">
        <f t="shared" si="8"/>
        <v>231518</v>
      </c>
      <c r="O168" s="2">
        <v>70462</v>
      </c>
      <c r="P168" s="2">
        <v>936138</v>
      </c>
      <c r="Q168" s="2">
        <v>747760</v>
      </c>
      <c r="R168" s="2">
        <v>188378</v>
      </c>
      <c r="S168" s="1">
        <v>45280</v>
      </c>
      <c r="T168" s="2">
        <f t="shared" si="6"/>
        <v>1124094.1918122347</v>
      </c>
    </row>
    <row r="169" spans="1:20" x14ac:dyDescent="0.25">
      <c r="A169">
        <v>11889</v>
      </c>
      <c r="B169" t="s">
        <v>38</v>
      </c>
      <c r="C169" t="s">
        <v>34</v>
      </c>
      <c r="D169" t="s">
        <v>35</v>
      </c>
      <c r="E169" t="s">
        <v>44</v>
      </c>
      <c r="F169">
        <v>1287</v>
      </c>
      <c r="G169" t="str">
        <f>_xlfn.XLOOKUP(C169,Summary!$D$6:$D$12,Summary!$C$6:$C$12)</f>
        <v>Francoise</v>
      </c>
      <c r="H169" s="2">
        <v>5</v>
      </c>
      <c r="I169" s="2">
        <v>125</v>
      </c>
      <c r="J169" s="2">
        <v>160875</v>
      </c>
      <c r="K169" s="13">
        <f>VLOOKUP(C169,Summary!$D$6:$E$12,2,0)</f>
        <v>0.2</v>
      </c>
      <c r="L169" s="2" t="s">
        <v>84</v>
      </c>
      <c r="M169" s="2" t="str">
        <f t="shared" si="7"/>
        <v>vat not applied</v>
      </c>
      <c r="N169" s="2">
        <f t="shared" si="8"/>
        <v>32175</v>
      </c>
      <c r="O169" s="2">
        <v>4826.25</v>
      </c>
      <c r="P169" s="2">
        <v>156048.75</v>
      </c>
      <c r="Q169" s="2">
        <v>154440</v>
      </c>
      <c r="R169" s="2">
        <v>1608.75</v>
      </c>
      <c r="S169" s="1">
        <v>45239</v>
      </c>
      <c r="T169" s="2">
        <f t="shared" si="6"/>
        <v>179652.94367950849</v>
      </c>
    </row>
    <row r="170" spans="1:20" x14ac:dyDescent="0.25">
      <c r="A170">
        <v>78784</v>
      </c>
      <c r="B170" t="s">
        <v>33</v>
      </c>
      <c r="C170" t="s">
        <v>32</v>
      </c>
      <c r="D170" t="s">
        <v>30</v>
      </c>
      <c r="E170" t="s">
        <v>46</v>
      </c>
      <c r="F170">
        <v>2300</v>
      </c>
      <c r="G170" t="str">
        <f>_xlfn.XLOOKUP(C170,Summary!$D$6:$D$12,Summary!$C$6:$C$12)</f>
        <v>Bertha</v>
      </c>
      <c r="H170" s="2">
        <v>3</v>
      </c>
      <c r="I170" s="2">
        <v>15</v>
      </c>
      <c r="J170" s="2">
        <v>34500</v>
      </c>
      <c r="K170" s="13">
        <f>VLOOKUP(C170,Summary!$D$6:$E$12,2,0)</f>
        <v>0.19</v>
      </c>
      <c r="L170" s="2" t="s">
        <v>83</v>
      </c>
      <c r="M170" s="2">
        <f t="shared" si="7"/>
        <v>6555</v>
      </c>
      <c r="N170" s="2">
        <f t="shared" si="8"/>
        <v>6555</v>
      </c>
      <c r="O170" s="2">
        <v>4830</v>
      </c>
      <c r="P170" s="2">
        <v>29670</v>
      </c>
      <c r="Q170" s="2">
        <v>23000</v>
      </c>
      <c r="R170" s="2">
        <v>6670</v>
      </c>
      <c r="S170" s="1">
        <v>44936</v>
      </c>
      <c r="T170" s="2">
        <f t="shared" si="6"/>
        <v>38526.97160492956</v>
      </c>
    </row>
    <row r="171" spans="1:20" x14ac:dyDescent="0.25">
      <c r="A171">
        <v>90435</v>
      </c>
      <c r="B171" t="s">
        <v>29</v>
      </c>
      <c r="C171" t="s">
        <v>48</v>
      </c>
      <c r="D171" t="s">
        <v>40</v>
      </c>
      <c r="E171" t="s">
        <v>31</v>
      </c>
      <c r="F171">
        <v>1143</v>
      </c>
      <c r="G171" t="str">
        <f>_xlfn.XLOOKUP(C171,Summary!$D$6:$D$12,Summary!$C$6:$C$12)</f>
        <v>Luigi</v>
      </c>
      <c r="H171" s="2">
        <v>10</v>
      </c>
      <c r="I171" s="2">
        <v>7</v>
      </c>
      <c r="J171" s="2">
        <v>8001</v>
      </c>
      <c r="K171" s="13">
        <f>VLOOKUP(C171,Summary!$D$6:$E$12,2,0)</f>
        <v>0.22</v>
      </c>
      <c r="L171" s="2" t="s">
        <v>83</v>
      </c>
      <c r="M171" s="2">
        <f t="shared" si="7"/>
        <v>1760.22</v>
      </c>
      <c r="N171" s="2">
        <f t="shared" si="8"/>
        <v>1760.22</v>
      </c>
      <c r="O171" s="2">
        <v>0</v>
      </c>
      <c r="P171" s="2">
        <v>8001</v>
      </c>
      <c r="Q171" s="2">
        <v>5715</v>
      </c>
      <c r="R171" s="2">
        <v>2286</v>
      </c>
      <c r="S171" s="1">
        <v>45090</v>
      </c>
      <c r="T171" s="2">
        <f t="shared" si="6"/>
        <v>8934.9072408997508</v>
      </c>
    </row>
    <row r="172" spans="1:20" x14ac:dyDescent="0.25">
      <c r="A172">
        <v>87160</v>
      </c>
      <c r="B172" t="s">
        <v>36</v>
      </c>
      <c r="C172" t="s">
        <v>49</v>
      </c>
      <c r="D172" t="s">
        <v>42</v>
      </c>
      <c r="E172" t="s">
        <v>45</v>
      </c>
      <c r="F172">
        <v>3244.5</v>
      </c>
      <c r="G172" t="str">
        <f>_xlfn.XLOOKUP(C172,Summary!$D$6:$D$12,Summary!$C$6:$C$12)</f>
        <v xml:space="preserve">Klaas </v>
      </c>
      <c r="H172" s="2">
        <v>250</v>
      </c>
      <c r="I172" s="2">
        <v>12</v>
      </c>
      <c r="J172" s="2">
        <v>38934</v>
      </c>
      <c r="K172" s="13">
        <f>VLOOKUP(C172,Summary!$D$6:$E$12,2,0)</f>
        <v>0.24</v>
      </c>
      <c r="L172" s="2" t="s">
        <v>83</v>
      </c>
      <c r="M172" s="2">
        <f t="shared" si="7"/>
        <v>9344.16</v>
      </c>
      <c r="N172" s="2">
        <f t="shared" si="8"/>
        <v>9344.16</v>
      </c>
      <c r="O172" s="2">
        <v>2725.38</v>
      </c>
      <c r="P172" s="2">
        <v>36208.620000000003</v>
      </c>
      <c r="Q172" s="2">
        <v>9733.5</v>
      </c>
      <c r="R172" s="2">
        <v>26475.120000000003</v>
      </c>
      <c r="S172" s="1">
        <v>45177</v>
      </c>
      <c r="T172" s="2">
        <f t="shared" si="6"/>
        <v>43478.524999023983</v>
      </c>
    </row>
    <row r="173" spans="1:20" x14ac:dyDescent="0.25">
      <c r="A173">
        <v>89813</v>
      </c>
      <c r="B173" t="s">
        <v>38</v>
      </c>
      <c r="C173" t="s">
        <v>32</v>
      </c>
      <c r="D173" t="s">
        <v>30</v>
      </c>
      <c r="E173" t="s">
        <v>46</v>
      </c>
      <c r="F173">
        <v>1085</v>
      </c>
      <c r="G173" t="str">
        <f>_xlfn.XLOOKUP(C173,Summary!$D$6:$D$12,Summary!$C$6:$C$12)</f>
        <v>Bertha</v>
      </c>
      <c r="H173" s="2">
        <v>3</v>
      </c>
      <c r="I173" s="2">
        <v>125</v>
      </c>
      <c r="J173" s="2">
        <v>135625</v>
      </c>
      <c r="K173" s="13">
        <f>VLOOKUP(C173,Summary!$D$6:$E$12,2,0)</f>
        <v>0.19</v>
      </c>
      <c r="L173" s="2" t="s">
        <v>84</v>
      </c>
      <c r="M173" s="2" t="str">
        <f t="shared" si="7"/>
        <v>vat not applied</v>
      </c>
      <c r="N173" s="2">
        <f t="shared" si="8"/>
        <v>25768.75</v>
      </c>
      <c r="O173" s="2">
        <v>20343.75</v>
      </c>
      <c r="P173" s="2">
        <v>115281.25</v>
      </c>
      <c r="Q173" s="2">
        <v>130200</v>
      </c>
      <c r="R173" s="2">
        <v>-14918.75</v>
      </c>
      <c r="S173" s="1">
        <v>45222</v>
      </c>
      <c r="T173" s="2">
        <f t="shared" si="6"/>
        <v>151455.66735995861</v>
      </c>
    </row>
    <row r="174" spans="1:20" x14ac:dyDescent="0.25">
      <c r="A174">
        <v>42111</v>
      </c>
      <c r="B174" t="s">
        <v>36</v>
      </c>
      <c r="C174" t="s">
        <v>47</v>
      </c>
      <c r="D174" t="s">
        <v>35</v>
      </c>
      <c r="E174" t="s">
        <v>46</v>
      </c>
      <c r="F174">
        <v>2661</v>
      </c>
      <c r="G174" t="str">
        <f>_xlfn.XLOOKUP(C174,Summary!$D$6:$D$12,Summary!$C$6:$C$12)</f>
        <v>Pedro</v>
      </c>
      <c r="H174" s="2">
        <v>5</v>
      </c>
      <c r="I174" s="2">
        <v>12</v>
      </c>
      <c r="J174" s="2">
        <v>31932</v>
      </c>
      <c r="K174" s="13">
        <f>VLOOKUP(C174,Summary!$D$6:$E$12,2,0)</f>
        <v>0.21</v>
      </c>
      <c r="L174" s="2" t="s">
        <v>83</v>
      </c>
      <c r="M174" s="2">
        <f t="shared" si="7"/>
        <v>6705.7199999999993</v>
      </c>
      <c r="N174" s="2">
        <f t="shared" si="8"/>
        <v>6705.7199999999993</v>
      </c>
      <c r="O174" s="2">
        <v>3831.84</v>
      </c>
      <c r="P174" s="2">
        <v>28100.16</v>
      </c>
      <c r="Q174" s="2">
        <v>7983</v>
      </c>
      <c r="R174" s="2">
        <v>20117.16</v>
      </c>
      <c r="S174" s="1">
        <v>45258</v>
      </c>
      <c r="T174" s="2">
        <f t="shared" si="6"/>
        <v>35659.22484894524</v>
      </c>
    </row>
    <row r="175" spans="1:20" x14ac:dyDescent="0.25">
      <c r="A175">
        <v>56997</v>
      </c>
      <c r="B175" t="s">
        <v>33</v>
      </c>
      <c r="C175" t="s">
        <v>49</v>
      </c>
      <c r="D175" t="s">
        <v>40</v>
      </c>
      <c r="E175" t="s">
        <v>46</v>
      </c>
      <c r="F175">
        <v>1743</v>
      </c>
      <c r="G175" t="str">
        <f>_xlfn.XLOOKUP(C175,Summary!$D$6:$D$12,Summary!$C$6:$C$12)</f>
        <v xml:space="preserve">Klaas </v>
      </c>
      <c r="H175" s="2">
        <v>10</v>
      </c>
      <c r="I175" s="2">
        <v>15</v>
      </c>
      <c r="J175" s="2">
        <v>26145</v>
      </c>
      <c r="K175" s="13">
        <f>VLOOKUP(C175,Summary!$D$6:$E$12,2,0)</f>
        <v>0.24</v>
      </c>
      <c r="L175" s="2" t="s">
        <v>84</v>
      </c>
      <c r="M175" s="2" t="str">
        <f t="shared" si="7"/>
        <v>vat not applied</v>
      </c>
      <c r="N175" s="2">
        <f t="shared" si="8"/>
        <v>6274.8</v>
      </c>
      <c r="O175" s="2">
        <v>3660.3</v>
      </c>
      <c r="P175" s="2">
        <v>22484.7</v>
      </c>
      <c r="Q175" s="2">
        <v>17430</v>
      </c>
      <c r="R175" s="2">
        <v>5054.7000000000007</v>
      </c>
      <c r="S175" s="1">
        <v>45011</v>
      </c>
      <c r="T175" s="2">
        <f t="shared" si="6"/>
        <v>29196.744133648794</v>
      </c>
    </row>
    <row r="176" spans="1:20" x14ac:dyDescent="0.25">
      <c r="A176">
        <v>20097</v>
      </c>
      <c r="B176" t="s">
        <v>29</v>
      </c>
      <c r="C176" t="s">
        <v>37</v>
      </c>
      <c r="D176" t="s">
        <v>40</v>
      </c>
      <c r="E176" t="s">
        <v>46</v>
      </c>
      <c r="F176">
        <v>2708</v>
      </c>
      <c r="G176" t="str">
        <f>_xlfn.XLOOKUP(C176,Summary!$D$6:$D$12,Summary!$C$6:$C$12)</f>
        <v>Ciarán</v>
      </c>
      <c r="H176" s="2">
        <v>10</v>
      </c>
      <c r="I176" s="2">
        <v>20</v>
      </c>
      <c r="J176" s="2">
        <v>54160</v>
      </c>
      <c r="K176" s="13">
        <f>VLOOKUP(C176,Summary!$D$6:$E$12,2,0)</f>
        <v>0.23</v>
      </c>
      <c r="L176" s="2" t="s">
        <v>83</v>
      </c>
      <c r="M176" s="2">
        <f t="shared" si="7"/>
        <v>12456.800000000001</v>
      </c>
      <c r="N176" s="2">
        <f t="shared" si="8"/>
        <v>12456.800000000001</v>
      </c>
      <c r="O176" s="2">
        <v>7040.8</v>
      </c>
      <c r="P176" s="2">
        <v>47119.199999999997</v>
      </c>
      <c r="Q176" s="2">
        <v>27080</v>
      </c>
      <c r="R176" s="2">
        <v>20039.199999999997</v>
      </c>
      <c r="S176" s="1">
        <v>45140</v>
      </c>
      <c r="T176" s="2">
        <f t="shared" si="6"/>
        <v>60481.761800666231</v>
      </c>
    </row>
    <row r="177" spans="1:20" x14ac:dyDescent="0.25">
      <c r="A177">
        <v>29006</v>
      </c>
      <c r="B177" t="s">
        <v>39</v>
      </c>
      <c r="C177" t="s">
        <v>48</v>
      </c>
      <c r="D177" t="s">
        <v>30</v>
      </c>
      <c r="E177" t="s">
        <v>46</v>
      </c>
      <c r="F177">
        <v>1010</v>
      </c>
      <c r="G177" t="str">
        <f>_xlfn.XLOOKUP(C177,Summary!$D$6:$D$12,Summary!$C$6:$C$12)</f>
        <v>Luigi</v>
      </c>
      <c r="H177" s="2">
        <v>3</v>
      </c>
      <c r="I177" s="2">
        <v>300</v>
      </c>
      <c r="J177" s="2">
        <v>303000</v>
      </c>
      <c r="K177" s="13">
        <f>VLOOKUP(C177,Summary!$D$6:$E$12,2,0)</f>
        <v>0.22</v>
      </c>
      <c r="L177" s="2" t="s">
        <v>83</v>
      </c>
      <c r="M177" s="2">
        <f t="shared" si="7"/>
        <v>66660</v>
      </c>
      <c r="N177" s="2">
        <f t="shared" si="8"/>
        <v>66660</v>
      </c>
      <c r="O177" s="2">
        <v>42420</v>
      </c>
      <c r="P177" s="2">
        <v>260580</v>
      </c>
      <c r="Q177" s="2">
        <v>252500</v>
      </c>
      <c r="R177" s="2">
        <v>8080</v>
      </c>
      <c r="S177" s="1">
        <v>45011</v>
      </c>
      <c r="T177" s="2">
        <f t="shared" si="6"/>
        <v>338367.31583459873</v>
      </c>
    </row>
    <row r="178" spans="1:20" x14ac:dyDescent="0.25">
      <c r="A178">
        <v>28077</v>
      </c>
      <c r="B178" t="s">
        <v>39</v>
      </c>
      <c r="C178" t="s">
        <v>37</v>
      </c>
      <c r="D178" t="s">
        <v>40</v>
      </c>
      <c r="E178" t="s">
        <v>46</v>
      </c>
      <c r="F178">
        <v>591</v>
      </c>
      <c r="G178" t="str">
        <f>_xlfn.XLOOKUP(C178,Summary!$D$6:$D$12,Summary!$C$6:$C$12)</f>
        <v>Ciarán</v>
      </c>
      <c r="H178" s="2">
        <v>10</v>
      </c>
      <c r="I178" s="2">
        <v>300</v>
      </c>
      <c r="J178" s="2">
        <v>177300</v>
      </c>
      <c r="K178" s="13">
        <f>VLOOKUP(C178,Summary!$D$6:$E$12,2,0)</f>
        <v>0.23</v>
      </c>
      <c r="L178" s="2" t="s">
        <v>84</v>
      </c>
      <c r="M178" s="2" t="str">
        <f t="shared" si="7"/>
        <v>vat not applied</v>
      </c>
      <c r="N178" s="2">
        <f t="shared" si="8"/>
        <v>40779</v>
      </c>
      <c r="O178" s="2">
        <v>17730</v>
      </c>
      <c r="P178" s="2">
        <v>159570</v>
      </c>
      <c r="Q178" s="2">
        <v>147750</v>
      </c>
      <c r="R178" s="2">
        <v>11820</v>
      </c>
      <c r="S178" s="1">
        <v>45262</v>
      </c>
      <c r="T178" s="2">
        <f t="shared" si="6"/>
        <v>197995.13233489887</v>
      </c>
    </row>
    <row r="179" spans="1:20" x14ac:dyDescent="0.25">
      <c r="A179">
        <v>53305</v>
      </c>
      <c r="B179" t="s">
        <v>36</v>
      </c>
      <c r="C179" t="s">
        <v>48</v>
      </c>
      <c r="D179" t="s">
        <v>43</v>
      </c>
      <c r="E179" t="s">
        <v>46</v>
      </c>
      <c r="F179">
        <v>2015</v>
      </c>
      <c r="G179" t="str">
        <f>_xlfn.XLOOKUP(C179,Summary!$D$6:$D$12,Summary!$C$6:$C$12)</f>
        <v>Luigi</v>
      </c>
      <c r="H179" s="2">
        <v>260</v>
      </c>
      <c r="I179" s="2">
        <v>12</v>
      </c>
      <c r="J179" s="2">
        <v>24180</v>
      </c>
      <c r="K179" s="13">
        <f>VLOOKUP(C179,Summary!$D$6:$E$12,2,0)</f>
        <v>0.22</v>
      </c>
      <c r="L179" s="2" t="s">
        <v>83</v>
      </c>
      <c r="M179" s="2">
        <f t="shared" si="7"/>
        <v>5319.6</v>
      </c>
      <c r="N179" s="2">
        <f t="shared" si="8"/>
        <v>5319.6</v>
      </c>
      <c r="O179" s="2">
        <v>3385.2</v>
      </c>
      <c r="P179" s="2">
        <v>20794.8</v>
      </c>
      <c r="Q179" s="2">
        <v>6045</v>
      </c>
      <c r="R179" s="2">
        <v>14749.8</v>
      </c>
      <c r="S179" s="1">
        <v>44930</v>
      </c>
      <c r="T179" s="2">
        <f t="shared" si="6"/>
        <v>27002.381837889759</v>
      </c>
    </row>
    <row r="180" spans="1:20" x14ac:dyDescent="0.25">
      <c r="A180">
        <v>51955</v>
      </c>
      <c r="B180" t="s">
        <v>29</v>
      </c>
      <c r="C180" t="s">
        <v>49</v>
      </c>
      <c r="D180" t="s">
        <v>40</v>
      </c>
      <c r="E180" t="s">
        <v>46</v>
      </c>
      <c r="F180">
        <v>723</v>
      </c>
      <c r="G180" t="str">
        <f>_xlfn.XLOOKUP(C180,Summary!$D$6:$D$12,Summary!$C$6:$C$12)</f>
        <v xml:space="preserve">Klaas </v>
      </c>
      <c r="H180" s="2">
        <v>10</v>
      </c>
      <c r="I180" s="2">
        <v>7</v>
      </c>
      <c r="J180" s="2">
        <v>5061</v>
      </c>
      <c r="K180" s="13">
        <f>VLOOKUP(C180,Summary!$D$6:$E$12,2,0)</f>
        <v>0.24</v>
      </c>
      <c r="L180" s="2" t="s">
        <v>84</v>
      </c>
      <c r="M180" s="2" t="str">
        <f t="shared" si="7"/>
        <v>vat not applied</v>
      </c>
      <c r="N180" s="2">
        <f t="shared" si="8"/>
        <v>1214.6399999999999</v>
      </c>
      <c r="O180" s="2">
        <v>759.15000000000009</v>
      </c>
      <c r="P180" s="2">
        <v>4301.8500000000004</v>
      </c>
      <c r="Q180" s="2">
        <v>3615</v>
      </c>
      <c r="R180" s="2">
        <v>686.85000000000014</v>
      </c>
      <c r="S180" s="1">
        <v>45190</v>
      </c>
      <c r="T180" s="2">
        <f t="shared" si="6"/>
        <v>5651.7392258709706</v>
      </c>
    </row>
    <row r="181" spans="1:20" x14ac:dyDescent="0.25">
      <c r="A181">
        <v>43004</v>
      </c>
      <c r="B181" t="s">
        <v>33</v>
      </c>
      <c r="C181" t="s">
        <v>37</v>
      </c>
      <c r="D181" t="s">
        <v>40</v>
      </c>
      <c r="E181" t="s">
        <v>44</v>
      </c>
      <c r="F181">
        <v>747</v>
      </c>
      <c r="G181" t="str">
        <f>_xlfn.XLOOKUP(C181,Summary!$D$6:$D$12,Summary!$C$6:$C$12)</f>
        <v>Ciarán</v>
      </c>
      <c r="H181" s="2">
        <v>10</v>
      </c>
      <c r="I181" s="2">
        <v>15</v>
      </c>
      <c r="J181" s="2">
        <v>11205</v>
      </c>
      <c r="K181" s="13">
        <f>VLOOKUP(C181,Summary!$D$6:$E$12,2,0)</f>
        <v>0.23</v>
      </c>
      <c r="L181" s="2" t="s">
        <v>84</v>
      </c>
      <c r="M181" s="2" t="str">
        <f t="shared" si="7"/>
        <v>vat not applied</v>
      </c>
      <c r="N181" s="2">
        <f t="shared" si="8"/>
        <v>2577.15</v>
      </c>
      <c r="O181" s="2">
        <v>112.05</v>
      </c>
      <c r="P181" s="2">
        <v>11092.95</v>
      </c>
      <c r="Q181" s="2">
        <v>7470</v>
      </c>
      <c r="R181" s="2">
        <v>3622.9500000000007</v>
      </c>
      <c r="S181" s="1">
        <v>44981</v>
      </c>
      <c r="T181" s="2">
        <f t="shared" si="6"/>
        <v>12512.890342992339</v>
      </c>
    </row>
    <row r="182" spans="1:20" x14ac:dyDescent="0.25">
      <c r="A182">
        <v>17015</v>
      </c>
      <c r="B182" t="s">
        <v>29</v>
      </c>
      <c r="C182" t="s">
        <v>32</v>
      </c>
      <c r="D182" t="s">
        <v>35</v>
      </c>
      <c r="E182" t="s">
        <v>45</v>
      </c>
      <c r="F182">
        <v>1159</v>
      </c>
      <c r="G182" t="str">
        <f>_xlfn.XLOOKUP(C182,Summary!$D$6:$D$12,Summary!$C$6:$C$12)</f>
        <v>Bertha</v>
      </c>
      <c r="H182" s="2">
        <v>5</v>
      </c>
      <c r="I182" s="2">
        <v>7</v>
      </c>
      <c r="J182" s="2">
        <v>8113</v>
      </c>
      <c r="K182" s="13">
        <f>VLOOKUP(C182,Summary!$D$6:$E$12,2,0)</f>
        <v>0.19</v>
      </c>
      <c r="L182" s="2" t="s">
        <v>83</v>
      </c>
      <c r="M182" s="2">
        <f t="shared" si="7"/>
        <v>1541.47</v>
      </c>
      <c r="N182" s="2">
        <f t="shared" si="8"/>
        <v>1541.47</v>
      </c>
      <c r="O182" s="2">
        <v>405.65</v>
      </c>
      <c r="P182" s="2">
        <v>7707.35</v>
      </c>
      <c r="Q182" s="2">
        <v>5795</v>
      </c>
      <c r="R182" s="2">
        <v>1912.3500000000004</v>
      </c>
      <c r="S182" s="1">
        <v>45170</v>
      </c>
      <c r="T182" s="2">
        <f t="shared" si="6"/>
        <v>9059.9803081389418</v>
      </c>
    </row>
    <row r="183" spans="1:20" x14ac:dyDescent="0.25">
      <c r="A183">
        <v>12118</v>
      </c>
      <c r="B183" t="s">
        <v>29</v>
      </c>
      <c r="C183" t="s">
        <v>32</v>
      </c>
      <c r="D183" t="s">
        <v>40</v>
      </c>
      <c r="E183" t="s">
        <v>45</v>
      </c>
      <c r="F183">
        <v>1366</v>
      </c>
      <c r="G183" t="str">
        <f>_xlfn.XLOOKUP(C183,Summary!$D$6:$D$12,Summary!$C$6:$C$12)</f>
        <v>Bertha</v>
      </c>
      <c r="H183" s="2">
        <v>10</v>
      </c>
      <c r="I183" s="2">
        <v>20</v>
      </c>
      <c r="J183" s="2">
        <v>27320</v>
      </c>
      <c r="K183" s="13">
        <f>VLOOKUP(C183,Summary!$D$6:$E$12,2,0)</f>
        <v>0.19</v>
      </c>
      <c r="L183" s="2" t="s">
        <v>83</v>
      </c>
      <c r="M183" s="2">
        <f t="shared" si="7"/>
        <v>5190.8</v>
      </c>
      <c r="N183" s="2">
        <f t="shared" si="8"/>
        <v>5190.8</v>
      </c>
      <c r="O183" s="2">
        <v>2185.6</v>
      </c>
      <c r="P183" s="2">
        <v>25134.400000000001</v>
      </c>
      <c r="Q183" s="2">
        <v>13660</v>
      </c>
      <c r="R183" s="2">
        <v>11474.400000000001</v>
      </c>
      <c r="S183" s="1">
        <v>44987</v>
      </c>
      <c r="T183" s="2">
        <f t="shared" si="6"/>
        <v>30508.894615845667</v>
      </c>
    </row>
    <row r="184" spans="1:20" x14ac:dyDescent="0.25">
      <c r="A184">
        <v>16474</v>
      </c>
      <c r="B184" t="s">
        <v>39</v>
      </c>
      <c r="C184" t="s">
        <v>34</v>
      </c>
      <c r="D184" t="s">
        <v>40</v>
      </c>
      <c r="E184" t="s">
        <v>45</v>
      </c>
      <c r="F184">
        <v>448</v>
      </c>
      <c r="G184" t="str">
        <f>_xlfn.XLOOKUP(C184,Summary!$D$6:$D$12,Summary!$C$6:$C$12)</f>
        <v>Francoise</v>
      </c>
      <c r="H184" s="2">
        <v>10</v>
      </c>
      <c r="I184" s="2">
        <v>300</v>
      </c>
      <c r="J184" s="2">
        <v>134400</v>
      </c>
      <c r="K184" s="13">
        <f>VLOOKUP(C184,Summary!$D$6:$E$12,2,0)</f>
        <v>0.2</v>
      </c>
      <c r="L184" s="2" t="s">
        <v>84</v>
      </c>
      <c r="M184" s="2" t="str">
        <f t="shared" si="7"/>
        <v>vat not applied</v>
      </c>
      <c r="N184" s="2">
        <f t="shared" si="8"/>
        <v>26880</v>
      </c>
      <c r="O184" s="2">
        <v>9408</v>
      </c>
      <c r="P184" s="2">
        <v>124992</v>
      </c>
      <c r="Q184" s="2">
        <v>112000</v>
      </c>
      <c r="R184" s="2">
        <v>12992</v>
      </c>
      <c r="S184" s="1">
        <v>45267</v>
      </c>
      <c r="T184" s="2">
        <f t="shared" si="6"/>
        <v>150087.68068702993</v>
      </c>
    </row>
    <row r="185" spans="1:20" x14ac:dyDescent="0.25">
      <c r="A185">
        <v>24496</v>
      </c>
      <c r="B185" t="s">
        <v>36</v>
      </c>
      <c r="C185" t="s">
        <v>37</v>
      </c>
      <c r="D185" t="s">
        <v>41</v>
      </c>
      <c r="E185" t="s">
        <v>31</v>
      </c>
      <c r="F185">
        <v>1545</v>
      </c>
      <c r="G185" t="str">
        <f>_xlfn.XLOOKUP(C185,Summary!$D$6:$D$12,Summary!$C$6:$C$12)</f>
        <v>Ciarán</v>
      </c>
      <c r="H185" s="2">
        <v>120</v>
      </c>
      <c r="I185" s="2">
        <v>12</v>
      </c>
      <c r="J185" s="2">
        <v>18540</v>
      </c>
      <c r="K185" s="13">
        <f>VLOOKUP(C185,Summary!$D$6:$E$12,2,0)</f>
        <v>0.23</v>
      </c>
      <c r="L185" s="2" t="s">
        <v>84</v>
      </c>
      <c r="M185" s="2" t="str">
        <f t="shared" si="7"/>
        <v>vat not applied</v>
      </c>
      <c r="N185" s="2">
        <f t="shared" si="8"/>
        <v>4264.2</v>
      </c>
      <c r="O185" s="2">
        <v>0</v>
      </c>
      <c r="P185" s="2">
        <v>18540</v>
      </c>
      <c r="Q185" s="2">
        <v>4635</v>
      </c>
      <c r="R185" s="2">
        <v>13905</v>
      </c>
      <c r="S185" s="1">
        <v>45277</v>
      </c>
      <c r="T185" s="2">
        <f t="shared" si="6"/>
        <v>20704.059523344753</v>
      </c>
    </row>
    <row r="186" spans="1:20" x14ac:dyDescent="0.25">
      <c r="A186">
        <v>53800</v>
      </c>
      <c r="B186" t="s">
        <v>38</v>
      </c>
      <c r="C186" t="s">
        <v>32</v>
      </c>
      <c r="D186" t="s">
        <v>42</v>
      </c>
      <c r="E186" t="s">
        <v>46</v>
      </c>
      <c r="F186">
        <v>552</v>
      </c>
      <c r="G186" t="str">
        <f>_xlfn.XLOOKUP(C186,Summary!$D$6:$D$12,Summary!$C$6:$C$12)</f>
        <v>Bertha</v>
      </c>
      <c r="H186" s="2">
        <v>250</v>
      </c>
      <c r="I186" s="2">
        <v>125</v>
      </c>
      <c r="J186" s="2">
        <v>69000</v>
      </c>
      <c r="K186" s="13">
        <f>VLOOKUP(C186,Summary!$D$6:$E$12,2,0)</f>
        <v>0.19</v>
      </c>
      <c r="L186" s="2" t="s">
        <v>84</v>
      </c>
      <c r="M186" s="2" t="str">
        <f t="shared" si="7"/>
        <v>vat not applied</v>
      </c>
      <c r="N186" s="2">
        <f t="shared" si="8"/>
        <v>13110</v>
      </c>
      <c r="O186" s="2">
        <v>10350</v>
      </c>
      <c r="P186" s="2">
        <v>58650</v>
      </c>
      <c r="Q186" s="2">
        <v>66240</v>
      </c>
      <c r="R186" s="2">
        <v>-7590</v>
      </c>
      <c r="S186" s="1">
        <v>45206</v>
      </c>
      <c r="T186" s="2">
        <f t="shared" si="6"/>
        <v>77053.943209859121</v>
      </c>
    </row>
    <row r="187" spans="1:20" x14ac:dyDescent="0.25">
      <c r="A187">
        <v>87427</v>
      </c>
      <c r="B187" t="s">
        <v>38</v>
      </c>
      <c r="C187" t="s">
        <v>37</v>
      </c>
      <c r="D187" t="s">
        <v>42</v>
      </c>
      <c r="E187" t="s">
        <v>46</v>
      </c>
      <c r="F187">
        <v>2387</v>
      </c>
      <c r="G187" t="str">
        <f>_xlfn.XLOOKUP(C187,Summary!$D$6:$D$12,Summary!$C$6:$C$12)</f>
        <v>Ciarán</v>
      </c>
      <c r="H187" s="2">
        <v>250</v>
      </c>
      <c r="I187" s="2">
        <v>125</v>
      </c>
      <c r="J187" s="2">
        <v>298375</v>
      </c>
      <c r="K187" s="13">
        <f>VLOOKUP(C187,Summary!$D$6:$E$12,2,0)</f>
        <v>0.23</v>
      </c>
      <c r="L187" s="2" t="s">
        <v>84</v>
      </c>
      <c r="M187" s="2" t="str">
        <f t="shared" si="7"/>
        <v>vat not applied</v>
      </c>
      <c r="N187" s="2">
        <f t="shared" si="8"/>
        <v>68626.25</v>
      </c>
      <c r="O187" s="2">
        <v>35805</v>
      </c>
      <c r="P187" s="2">
        <v>262570</v>
      </c>
      <c r="Q187" s="2">
        <v>286440</v>
      </c>
      <c r="R187" s="2">
        <v>-23870</v>
      </c>
      <c r="S187" s="1">
        <v>45071</v>
      </c>
      <c r="T187" s="2">
        <f t="shared" si="6"/>
        <v>333202.46819190891</v>
      </c>
    </row>
    <row r="188" spans="1:20" x14ac:dyDescent="0.25">
      <c r="A188">
        <v>65221</v>
      </c>
      <c r="B188" t="s">
        <v>36</v>
      </c>
      <c r="C188" t="s">
        <v>47</v>
      </c>
      <c r="D188" t="s">
        <v>30</v>
      </c>
      <c r="E188" t="s">
        <v>45</v>
      </c>
      <c r="F188">
        <v>562</v>
      </c>
      <c r="G188" t="str">
        <f>_xlfn.XLOOKUP(C188,Summary!$D$6:$D$12,Summary!$C$6:$C$12)</f>
        <v>Pedro</v>
      </c>
      <c r="H188" s="2">
        <v>3</v>
      </c>
      <c r="I188" s="2">
        <v>12</v>
      </c>
      <c r="J188" s="2">
        <v>6744</v>
      </c>
      <c r="K188" s="13">
        <f>VLOOKUP(C188,Summary!$D$6:$E$12,2,0)</f>
        <v>0.21</v>
      </c>
      <c r="L188" s="2" t="s">
        <v>84</v>
      </c>
      <c r="M188" s="2" t="str">
        <f t="shared" si="7"/>
        <v>vat not applied</v>
      </c>
      <c r="N188" s="2">
        <f t="shared" si="8"/>
        <v>1416.24</v>
      </c>
      <c r="O188" s="2">
        <v>404.64</v>
      </c>
      <c r="P188" s="2">
        <v>6339.36</v>
      </c>
      <c r="Q188" s="2">
        <v>1686</v>
      </c>
      <c r="R188" s="2">
        <v>4653.3599999999997</v>
      </c>
      <c r="S188" s="1">
        <v>45140</v>
      </c>
      <c r="T188" s="2">
        <f t="shared" si="6"/>
        <v>7531.1854059027519</v>
      </c>
    </row>
    <row r="189" spans="1:20" x14ac:dyDescent="0.25">
      <c r="A189">
        <v>59564</v>
      </c>
      <c r="B189" t="s">
        <v>36</v>
      </c>
      <c r="C189" t="s">
        <v>37</v>
      </c>
      <c r="D189" t="s">
        <v>40</v>
      </c>
      <c r="E189" t="s">
        <v>44</v>
      </c>
      <c r="F189">
        <v>1369.5</v>
      </c>
      <c r="G189" t="str">
        <f>_xlfn.XLOOKUP(C189,Summary!$D$6:$D$12,Summary!$C$6:$C$12)</f>
        <v>Ciarán</v>
      </c>
      <c r="H189" s="2">
        <v>10</v>
      </c>
      <c r="I189" s="2">
        <v>12</v>
      </c>
      <c r="J189" s="2">
        <v>16434</v>
      </c>
      <c r="K189" s="13">
        <f>VLOOKUP(C189,Summary!$D$6:$E$12,2,0)</f>
        <v>0.23</v>
      </c>
      <c r="L189" s="2" t="s">
        <v>84</v>
      </c>
      <c r="M189" s="2" t="str">
        <f t="shared" si="7"/>
        <v>vat not applied</v>
      </c>
      <c r="N189" s="2">
        <f t="shared" si="8"/>
        <v>3779.82</v>
      </c>
      <c r="O189" s="2">
        <v>493.02</v>
      </c>
      <c r="P189" s="2">
        <v>15940.98</v>
      </c>
      <c r="Q189" s="2">
        <v>4108.5</v>
      </c>
      <c r="R189" s="2">
        <v>11832.48</v>
      </c>
      <c r="S189" s="1">
        <v>45195</v>
      </c>
      <c r="T189" s="2">
        <f t="shared" si="6"/>
        <v>18352.239169722099</v>
      </c>
    </row>
    <row r="190" spans="1:20" x14ac:dyDescent="0.25">
      <c r="A190">
        <v>48363</v>
      </c>
      <c r="B190" t="s">
        <v>38</v>
      </c>
      <c r="C190" t="s">
        <v>34</v>
      </c>
      <c r="D190" t="s">
        <v>40</v>
      </c>
      <c r="E190" t="s">
        <v>44</v>
      </c>
      <c r="F190">
        <v>787</v>
      </c>
      <c r="G190" t="str">
        <f>_xlfn.XLOOKUP(C190,Summary!$D$6:$D$12,Summary!$C$6:$C$12)</f>
        <v>Francoise</v>
      </c>
      <c r="H190" s="2">
        <v>10</v>
      </c>
      <c r="I190" s="2">
        <v>125</v>
      </c>
      <c r="J190" s="2">
        <v>98375</v>
      </c>
      <c r="K190" s="13">
        <f>VLOOKUP(C190,Summary!$D$6:$E$12,2,0)</f>
        <v>0.2</v>
      </c>
      <c r="L190" s="2" t="s">
        <v>83</v>
      </c>
      <c r="M190" s="2">
        <f t="shared" si="7"/>
        <v>19675</v>
      </c>
      <c r="N190" s="2">
        <f t="shared" si="8"/>
        <v>19675</v>
      </c>
      <c r="O190" s="2">
        <v>983.75</v>
      </c>
      <c r="P190" s="2">
        <v>97391.25</v>
      </c>
      <c r="Q190" s="2">
        <v>94440</v>
      </c>
      <c r="R190" s="2">
        <v>2951.25</v>
      </c>
      <c r="S190" s="1">
        <v>45029</v>
      </c>
      <c r="T190" s="2">
        <f t="shared" si="6"/>
        <v>109857.70526478102</v>
      </c>
    </row>
    <row r="191" spans="1:20" x14ac:dyDescent="0.25">
      <c r="A191">
        <v>25283</v>
      </c>
      <c r="B191" t="s">
        <v>33</v>
      </c>
      <c r="C191" t="s">
        <v>49</v>
      </c>
      <c r="D191" t="s">
        <v>40</v>
      </c>
      <c r="E191" t="s">
        <v>31</v>
      </c>
      <c r="F191">
        <v>2152</v>
      </c>
      <c r="G191" t="str">
        <f>_xlfn.XLOOKUP(C191,Summary!$D$6:$D$12,Summary!$C$6:$C$12)</f>
        <v xml:space="preserve">Klaas </v>
      </c>
      <c r="H191" s="2">
        <v>10</v>
      </c>
      <c r="I191" s="2">
        <v>15</v>
      </c>
      <c r="J191" s="2">
        <v>32280</v>
      </c>
      <c r="K191" s="13">
        <f>VLOOKUP(C191,Summary!$D$6:$E$12,2,0)</f>
        <v>0.24</v>
      </c>
      <c r="L191" s="2" t="s">
        <v>84</v>
      </c>
      <c r="M191" s="2" t="str">
        <f t="shared" si="7"/>
        <v>vat not applied</v>
      </c>
      <c r="N191" s="2">
        <f t="shared" si="8"/>
        <v>7747.2</v>
      </c>
      <c r="O191" s="2">
        <v>0</v>
      </c>
      <c r="P191" s="2">
        <v>32280</v>
      </c>
      <c r="Q191" s="2">
        <v>21520</v>
      </c>
      <c r="R191" s="2">
        <v>10760</v>
      </c>
      <c r="S191" s="1">
        <v>45099</v>
      </c>
      <c r="T191" s="2">
        <f t="shared" si="6"/>
        <v>36047.844736438441</v>
      </c>
    </row>
    <row r="192" spans="1:20" x14ac:dyDescent="0.25">
      <c r="A192">
        <v>64885</v>
      </c>
      <c r="B192" t="s">
        <v>38</v>
      </c>
      <c r="C192" t="s">
        <v>37</v>
      </c>
      <c r="D192" t="s">
        <v>42</v>
      </c>
      <c r="E192" t="s">
        <v>44</v>
      </c>
      <c r="F192">
        <v>2729</v>
      </c>
      <c r="G192" t="str">
        <f>_xlfn.XLOOKUP(C192,Summary!$D$6:$D$12,Summary!$C$6:$C$12)</f>
        <v>Ciarán</v>
      </c>
      <c r="H192" s="2">
        <v>250</v>
      </c>
      <c r="I192" s="2">
        <v>125</v>
      </c>
      <c r="J192" s="2">
        <v>341125</v>
      </c>
      <c r="K192" s="13">
        <f>VLOOKUP(C192,Summary!$D$6:$E$12,2,0)</f>
        <v>0.23</v>
      </c>
      <c r="L192" s="2" t="s">
        <v>83</v>
      </c>
      <c r="M192" s="2">
        <f t="shared" si="7"/>
        <v>78458.75</v>
      </c>
      <c r="N192" s="2">
        <f t="shared" si="8"/>
        <v>78458.75</v>
      </c>
      <c r="O192" s="2">
        <v>6822.5</v>
      </c>
      <c r="P192" s="2">
        <v>334302.5</v>
      </c>
      <c r="Q192" s="2">
        <v>327480</v>
      </c>
      <c r="R192" s="2">
        <v>6822.5</v>
      </c>
      <c r="S192" s="1">
        <v>45206</v>
      </c>
      <c r="T192" s="2">
        <f t="shared" si="6"/>
        <v>380942.4112675825</v>
      </c>
    </row>
    <row r="193" spans="1:20" x14ac:dyDescent="0.25">
      <c r="A193">
        <v>21823</v>
      </c>
      <c r="B193" t="s">
        <v>29</v>
      </c>
      <c r="C193" t="s">
        <v>34</v>
      </c>
      <c r="D193" t="s">
        <v>40</v>
      </c>
      <c r="E193" t="s">
        <v>46</v>
      </c>
      <c r="F193">
        <v>2696</v>
      </c>
      <c r="G193" t="str">
        <f>_xlfn.XLOOKUP(C193,Summary!$D$6:$D$12,Summary!$C$6:$C$12)</f>
        <v>Francoise</v>
      </c>
      <c r="H193" s="2">
        <v>10</v>
      </c>
      <c r="I193" s="2">
        <v>7</v>
      </c>
      <c r="J193" s="2">
        <v>18872</v>
      </c>
      <c r="K193" s="13">
        <f>VLOOKUP(C193,Summary!$D$6:$E$12,2,0)</f>
        <v>0.2</v>
      </c>
      <c r="L193" s="2" t="s">
        <v>84</v>
      </c>
      <c r="M193" s="2" t="str">
        <f t="shared" si="7"/>
        <v>vat not applied</v>
      </c>
      <c r="N193" s="2">
        <f t="shared" si="8"/>
        <v>3774.4</v>
      </c>
      <c r="O193" s="2">
        <v>2453.36</v>
      </c>
      <c r="P193" s="2">
        <v>16418.64</v>
      </c>
      <c r="Q193" s="2">
        <v>13480</v>
      </c>
      <c r="R193" s="2">
        <v>2938.6399999999994</v>
      </c>
      <c r="S193" s="1">
        <v>44964</v>
      </c>
      <c r="T193" s="2">
        <f t="shared" si="6"/>
        <v>21074.811829803788</v>
      </c>
    </row>
    <row r="194" spans="1:20" x14ac:dyDescent="0.25">
      <c r="A194">
        <v>15439</v>
      </c>
      <c r="B194" t="s">
        <v>36</v>
      </c>
      <c r="C194" t="s">
        <v>32</v>
      </c>
      <c r="D194" t="s">
        <v>42</v>
      </c>
      <c r="E194" t="s">
        <v>44</v>
      </c>
      <c r="F194">
        <v>2479</v>
      </c>
      <c r="G194" t="str">
        <f>_xlfn.XLOOKUP(C194,Summary!$D$6:$D$12,Summary!$C$6:$C$12)</f>
        <v>Bertha</v>
      </c>
      <c r="H194" s="2">
        <v>250</v>
      </c>
      <c r="I194" s="2">
        <v>12</v>
      </c>
      <c r="J194" s="2">
        <v>29748</v>
      </c>
      <c r="K194" s="13">
        <f>VLOOKUP(C194,Summary!$D$6:$E$12,2,0)</f>
        <v>0.19</v>
      </c>
      <c r="L194" s="2" t="s">
        <v>84</v>
      </c>
      <c r="M194" s="2" t="str">
        <f t="shared" si="7"/>
        <v>vat not applied</v>
      </c>
      <c r="N194" s="2">
        <f t="shared" si="8"/>
        <v>5652.12</v>
      </c>
      <c r="O194" s="2">
        <v>892.44</v>
      </c>
      <c r="P194" s="2">
        <v>28855.56</v>
      </c>
      <c r="Q194" s="2">
        <v>7437</v>
      </c>
      <c r="R194" s="2">
        <v>21418.560000000001</v>
      </c>
      <c r="S194" s="1">
        <v>45210</v>
      </c>
      <c r="T194" s="2">
        <f t="shared" ref="T194:T257" si="9">J194/USD</f>
        <v>33220.300037781002</v>
      </c>
    </row>
    <row r="195" spans="1:20" x14ac:dyDescent="0.25">
      <c r="A195">
        <v>67588</v>
      </c>
      <c r="B195" t="s">
        <v>29</v>
      </c>
      <c r="C195" t="s">
        <v>34</v>
      </c>
      <c r="D195" t="s">
        <v>42</v>
      </c>
      <c r="E195" t="s">
        <v>46</v>
      </c>
      <c r="F195">
        <v>1281</v>
      </c>
      <c r="G195" t="str">
        <f>_xlfn.XLOOKUP(C195,Summary!$D$6:$D$12,Summary!$C$6:$C$12)</f>
        <v>Francoise</v>
      </c>
      <c r="H195" s="2">
        <v>250</v>
      </c>
      <c r="I195" s="2">
        <v>350</v>
      </c>
      <c r="J195" s="2">
        <v>448350</v>
      </c>
      <c r="K195" s="13">
        <f>VLOOKUP(C195,Summary!$D$6:$E$12,2,0)</f>
        <v>0.2</v>
      </c>
      <c r="L195" s="2" t="s">
        <v>84</v>
      </c>
      <c r="M195" s="2" t="str">
        <f t="shared" ref="M195:M258" si="10">IF(L195="Yes",N195,"vat not applied")</f>
        <v>vat not applied</v>
      </c>
      <c r="N195" s="2">
        <f t="shared" ref="N195:N258" si="11">J195*K195</f>
        <v>89670</v>
      </c>
      <c r="O195" s="2">
        <v>62769</v>
      </c>
      <c r="P195" s="2">
        <v>385581</v>
      </c>
      <c r="Q195" s="2">
        <v>333060</v>
      </c>
      <c r="R195" s="2">
        <v>52521</v>
      </c>
      <c r="S195" s="1">
        <v>45105</v>
      </c>
      <c r="T195" s="2">
        <f t="shared" si="9"/>
        <v>500683.12229188893</v>
      </c>
    </row>
    <row r="196" spans="1:20" x14ac:dyDescent="0.25">
      <c r="A196">
        <v>70682</v>
      </c>
      <c r="B196" t="s">
        <v>29</v>
      </c>
      <c r="C196" t="s">
        <v>34</v>
      </c>
      <c r="D196" t="s">
        <v>40</v>
      </c>
      <c r="E196" t="s">
        <v>46</v>
      </c>
      <c r="F196">
        <v>1954</v>
      </c>
      <c r="G196" t="str">
        <f>_xlfn.XLOOKUP(C196,Summary!$D$6:$D$12,Summary!$C$6:$C$12)</f>
        <v>Francoise</v>
      </c>
      <c r="H196" s="2">
        <v>10</v>
      </c>
      <c r="I196" s="2">
        <v>20</v>
      </c>
      <c r="J196" s="2">
        <v>39080</v>
      </c>
      <c r="K196" s="13">
        <f>VLOOKUP(C196,Summary!$D$6:$E$12,2,0)</f>
        <v>0.2</v>
      </c>
      <c r="L196" s="2" t="s">
        <v>83</v>
      </c>
      <c r="M196" s="2">
        <f t="shared" si="10"/>
        <v>7816</v>
      </c>
      <c r="N196" s="2">
        <f t="shared" si="11"/>
        <v>7816</v>
      </c>
      <c r="O196" s="2">
        <v>3908</v>
      </c>
      <c r="P196" s="2">
        <v>35172</v>
      </c>
      <c r="Q196" s="2">
        <v>19540</v>
      </c>
      <c r="R196" s="2">
        <v>15632</v>
      </c>
      <c r="S196" s="1">
        <v>45098</v>
      </c>
      <c r="T196" s="2">
        <f t="shared" si="9"/>
        <v>43641.566675960785</v>
      </c>
    </row>
    <row r="197" spans="1:20" x14ac:dyDescent="0.25">
      <c r="A197">
        <v>22499</v>
      </c>
      <c r="B197" t="s">
        <v>36</v>
      </c>
      <c r="C197" t="s">
        <v>32</v>
      </c>
      <c r="D197" t="s">
        <v>30</v>
      </c>
      <c r="E197" t="s">
        <v>44</v>
      </c>
      <c r="F197">
        <v>766</v>
      </c>
      <c r="G197" t="str">
        <f>_xlfn.XLOOKUP(C197,Summary!$D$6:$D$12,Summary!$C$6:$C$12)</f>
        <v>Bertha</v>
      </c>
      <c r="H197" s="2">
        <v>3</v>
      </c>
      <c r="I197" s="2">
        <v>12</v>
      </c>
      <c r="J197" s="2">
        <v>9192</v>
      </c>
      <c r="K197" s="13">
        <f>VLOOKUP(C197,Summary!$D$6:$E$12,2,0)</f>
        <v>0.19</v>
      </c>
      <c r="L197" s="2" t="s">
        <v>83</v>
      </c>
      <c r="M197" s="2">
        <f t="shared" si="10"/>
        <v>1746.48</v>
      </c>
      <c r="N197" s="2">
        <f t="shared" si="11"/>
        <v>1746.48</v>
      </c>
      <c r="O197" s="2">
        <v>91.92</v>
      </c>
      <c r="P197" s="2">
        <v>9100.08</v>
      </c>
      <c r="Q197" s="2">
        <v>2298</v>
      </c>
      <c r="R197" s="2">
        <v>6802.08</v>
      </c>
      <c r="S197" s="1">
        <v>45048</v>
      </c>
      <c r="T197" s="2">
        <f t="shared" si="9"/>
        <v>10264.925304130797</v>
      </c>
    </row>
    <row r="198" spans="1:20" x14ac:dyDescent="0.25">
      <c r="A198">
        <v>14689</v>
      </c>
      <c r="B198" t="s">
        <v>38</v>
      </c>
      <c r="C198" t="s">
        <v>34</v>
      </c>
      <c r="D198" t="s">
        <v>30</v>
      </c>
      <c r="E198" t="s">
        <v>46</v>
      </c>
      <c r="F198">
        <v>2441</v>
      </c>
      <c r="G198" t="str">
        <f>_xlfn.XLOOKUP(C198,Summary!$D$6:$D$12,Summary!$C$6:$C$12)</f>
        <v>Francoise</v>
      </c>
      <c r="H198" s="2">
        <v>3</v>
      </c>
      <c r="I198" s="2">
        <v>125</v>
      </c>
      <c r="J198" s="2">
        <v>305125</v>
      </c>
      <c r="K198" s="13">
        <f>VLOOKUP(C198,Summary!$D$6:$E$12,2,0)</f>
        <v>0.2</v>
      </c>
      <c r="L198" s="2" t="s">
        <v>84</v>
      </c>
      <c r="M198" s="2" t="str">
        <f t="shared" si="10"/>
        <v>vat not applied</v>
      </c>
      <c r="N198" s="2">
        <f t="shared" si="11"/>
        <v>61025</v>
      </c>
      <c r="O198" s="2">
        <v>33563.75</v>
      </c>
      <c r="P198" s="2">
        <v>271561.25</v>
      </c>
      <c r="Q198" s="2">
        <v>292920</v>
      </c>
      <c r="R198" s="2">
        <v>-21358.75</v>
      </c>
      <c r="S198" s="1">
        <v>45070</v>
      </c>
      <c r="T198" s="2">
        <f t="shared" si="9"/>
        <v>340740.35394069948</v>
      </c>
    </row>
    <row r="199" spans="1:20" x14ac:dyDescent="0.25">
      <c r="A199">
        <v>96276</v>
      </c>
      <c r="B199" t="s">
        <v>33</v>
      </c>
      <c r="C199" t="s">
        <v>34</v>
      </c>
      <c r="D199" t="s">
        <v>30</v>
      </c>
      <c r="E199" t="s">
        <v>31</v>
      </c>
      <c r="F199">
        <v>2178</v>
      </c>
      <c r="G199" t="str">
        <f>_xlfn.XLOOKUP(C199,Summary!$D$6:$D$12,Summary!$C$6:$C$12)</f>
        <v>Francoise</v>
      </c>
      <c r="H199" s="2">
        <v>3</v>
      </c>
      <c r="I199" s="2">
        <v>15</v>
      </c>
      <c r="J199" s="2">
        <v>32670</v>
      </c>
      <c r="K199" s="13">
        <f>VLOOKUP(C199,Summary!$D$6:$E$12,2,0)</f>
        <v>0.2</v>
      </c>
      <c r="L199" s="2" t="s">
        <v>84</v>
      </c>
      <c r="M199" s="2" t="str">
        <f t="shared" si="10"/>
        <v>vat not applied</v>
      </c>
      <c r="N199" s="2">
        <f t="shared" si="11"/>
        <v>6534</v>
      </c>
      <c r="O199" s="2">
        <v>0</v>
      </c>
      <c r="P199" s="2">
        <v>32670</v>
      </c>
      <c r="Q199" s="2">
        <v>21780</v>
      </c>
      <c r="R199" s="2">
        <v>10890</v>
      </c>
      <c r="S199" s="1">
        <v>45253</v>
      </c>
      <c r="T199" s="2">
        <f t="shared" si="9"/>
        <v>36483.367024146341</v>
      </c>
    </row>
    <row r="200" spans="1:20" x14ac:dyDescent="0.25">
      <c r="A200">
        <v>37779</v>
      </c>
      <c r="B200" t="s">
        <v>38</v>
      </c>
      <c r="C200" t="s">
        <v>47</v>
      </c>
      <c r="D200" t="s">
        <v>42</v>
      </c>
      <c r="E200" t="s">
        <v>46</v>
      </c>
      <c r="F200">
        <v>554</v>
      </c>
      <c r="G200" t="str">
        <f>_xlfn.XLOOKUP(C200,Summary!$D$6:$D$12,Summary!$C$6:$C$12)</f>
        <v>Pedro</v>
      </c>
      <c r="H200" s="2">
        <v>250</v>
      </c>
      <c r="I200" s="2">
        <v>125</v>
      </c>
      <c r="J200" s="2">
        <v>69250</v>
      </c>
      <c r="K200" s="13">
        <f>VLOOKUP(C200,Summary!$D$6:$E$12,2,0)</f>
        <v>0.21</v>
      </c>
      <c r="L200" s="2" t="s">
        <v>83</v>
      </c>
      <c r="M200" s="2">
        <f t="shared" si="10"/>
        <v>14542.5</v>
      </c>
      <c r="N200" s="2">
        <f t="shared" si="11"/>
        <v>14542.5</v>
      </c>
      <c r="O200" s="2">
        <v>7617.5</v>
      </c>
      <c r="P200" s="2">
        <v>61632.5</v>
      </c>
      <c r="Q200" s="2">
        <v>66480</v>
      </c>
      <c r="R200" s="2">
        <v>-4847.5</v>
      </c>
      <c r="S200" s="1">
        <v>45287</v>
      </c>
      <c r="T200" s="2">
        <f t="shared" si="9"/>
        <v>77333.124163518034</v>
      </c>
    </row>
    <row r="201" spans="1:20" x14ac:dyDescent="0.25">
      <c r="A201">
        <v>68334</v>
      </c>
      <c r="B201" t="s">
        <v>29</v>
      </c>
      <c r="C201" t="s">
        <v>37</v>
      </c>
      <c r="D201" t="s">
        <v>40</v>
      </c>
      <c r="E201" t="s">
        <v>46</v>
      </c>
      <c r="F201">
        <v>293</v>
      </c>
      <c r="G201" t="str">
        <f>_xlfn.XLOOKUP(C201,Summary!$D$6:$D$12,Summary!$C$6:$C$12)</f>
        <v>Ciarán</v>
      </c>
      <c r="H201" s="2">
        <v>10</v>
      </c>
      <c r="I201" s="2">
        <v>20</v>
      </c>
      <c r="J201" s="2">
        <v>5860</v>
      </c>
      <c r="K201" s="13">
        <f>VLOOKUP(C201,Summary!$D$6:$E$12,2,0)</f>
        <v>0.23</v>
      </c>
      <c r="L201" s="2" t="s">
        <v>83</v>
      </c>
      <c r="M201" s="2">
        <f t="shared" si="10"/>
        <v>1347.8</v>
      </c>
      <c r="N201" s="2">
        <f t="shared" si="11"/>
        <v>1347.8</v>
      </c>
      <c r="O201" s="2">
        <v>879</v>
      </c>
      <c r="P201" s="2">
        <v>4981</v>
      </c>
      <c r="Q201" s="2">
        <v>2930</v>
      </c>
      <c r="R201" s="2">
        <v>2051</v>
      </c>
      <c r="S201" s="1">
        <v>44994</v>
      </c>
      <c r="T201" s="2">
        <f t="shared" si="9"/>
        <v>6544.0015537648469</v>
      </c>
    </row>
    <row r="202" spans="1:20" x14ac:dyDescent="0.25">
      <c r="A202">
        <v>68902</v>
      </c>
      <c r="B202" t="s">
        <v>29</v>
      </c>
      <c r="C202" t="s">
        <v>37</v>
      </c>
      <c r="D202" t="s">
        <v>43</v>
      </c>
      <c r="E202" t="s">
        <v>31</v>
      </c>
      <c r="F202">
        <v>1143</v>
      </c>
      <c r="G202" t="str">
        <f>_xlfn.XLOOKUP(C202,Summary!$D$6:$D$12,Summary!$C$6:$C$12)</f>
        <v>Ciarán</v>
      </c>
      <c r="H202" s="2">
        <v>260</v>
      </c>
      <c r="I202" s="2">
        <v>7</v>
      </c>
      <c r="J202" s="2">
        <v>8001</v>
      </c>
      <c r="K202" s="13">
        <f>VLOOKUP(C202,Summary!$D$6:$E$12,2,0)</f>
        <v>0.23</v>
      </c>
      <c r="L202" s="2" t="s">
        <v>83</v>
      </c>
      <c r="M202" s="2">
        <f t="shared" si="10"/>
        <v>1840.23</v>
      </c>
      <c r="N202" s="2">
        <f t="shared" si="11"/>
        <v>1840.23</v>
      </c>
      <c r="O202" s="2">
        <v>0</v>
      </c>
      <c r="P202" s="2">
        <v>8001</v>
      </c>
      <c r="Q202" s="2">
        <v>5715</v>
      </c>
      <c r="R202" s="2">
        <v>2286</v>
      </c>
      <c r="S202" s="1">
        <v>45239</v>
      </c>
      <c r="T202" s="2">
        <f t="shared" si="9"/>
        <v>8934.9072408997508</v>
      </c>
    </row>
    <row r="203" spans="1:20" x14ac:dyDescent="0.25">
      <c r="A203">
        <v>96854</v>
      </c>
      <c r="B203" t="s">
        <v>29</v>
      </c>
      <c r="C203" t="s">
        <v>48</v>
      </c>
      <c r="D203" t="s">
        <v>40</v>
      </c>
      <c r="E203" t="s">
        <v>44</v>
      </c>
      <c r="F203">
        <v>274</v>
      </c>
      <c r="G203" t="str">
        <f>_xlfn.XLOOKUP(C203,Summary!$D$6:$D$12,Summary!$C$6:$C$12)</f>
        <v>Luigi</v>
      </c>
      <c r="H203" s="2">
        <v>10</v>
      </c>
      <c r="I203" s="2">
        <v>350</v>
      </c>
      <c r="J203" s="2">
        <v>95900</v>
      </c>
      <c r="K203" s="13">
        <f>VLOOKUP(C203,Summary!$D$6:$E$12,2,0)</f>
        <v>0.22</v>
      </c>
      <c r="L203" s="2" t="s">
        <v>83</v>
      </c>
      <c r="M203" s="2">
        <f t="shared" si="10"/>
        <v>21098</v>
      </c>
      <c r="N203" s="2">
        <f t="shared" si="11"/>
        <v>21098</v>
      </c>
      <c r="O203" s="2">
        <v>3836</v>
      </c>
      <c r="P203" s="2">
        <v>92064</v>
      </c>
      <c r="Q203" s="2">
        <v>71240</v>
      </c>
      <c r="R203" s="2">
        <v>20824</v>
      </c>
      <c r="S203" s="1">
        <v>44948</v>
      </c>
      <c r="T203" s="2">
        <f t="shared" si="9"/>
        <v>107093.81382355782</v>
      </c>
    </row>
    <row r="204" spans="1:20" x14ac:dyDescent="0.25">
      <c r="A204">
        <v>83594</v>
      </c>
      <c r="B204" t="s">
        <v>33</v>
      </c>
      <c r="C204" t="s">
        <v>32</v>
      </c>
      <c r="D204" t="s">
        <v>40</v>
      </c>
      <c r="E204" t="s">
        <v>44</v>
      </c>
      <c r="F204">
        <v>1945</v>
      </c>
      <c r="G204" t="str">
        <f>_xlfn.XLOOKUP(C204,Summary!$D$6:$D$12,Summary!$C$6:$C$12)</f>
        <v>Bertha</v>
      </c>
      <c r="H204" s="2">
        <v>10</v>
      </c>
      <c r="I204" s="2">
        <v>15</v>
      </c>
      <c r="J204" s="2">
        <v>29175</v>
      </c>
      <c r="K204" s="13">
        <f>VLOOKUP(C204,Summary!$D$6:$E$12,2,0)</f>
        <v>0.19</v>
      </c>
      <c r="L204" s="2" t="s">
        <v>84</v>
      </c>
      <c r="M204" s="2" t="str">
        <f t="shared" si="10"/>
        <v>vat not applied</v>
      </c>
      <c r="N204" s="2">
        <f t="shared" si="11"/>
        <v>5543.25</v>
      </c>
      <c r="O204" s="2">
        <v>875.25</v>
      </c>
      <c r="P204" s="2">
        <v>28299.75</v>
      </c>
      <c r="Q204" s="2">
        <v>19450</v>
      </c>
      <c r="R204" s="2">
        <v>8849.75</v>
      </c>
      <c r="S204" s="1">
        <v>45042</v>
      </c>
      <c r="T204" s="2">
        <f t="shared" si="9"/>
        <v>32580.417291994778</v>
      </c>
    </row>
    <row r="205" spans="1:20" x14ac:dyDescent="0.25">
      <c r="A205">
        <v>54758</v>
      </c>
      <c r="B205" t="s">
        <v>33</v>
      </c>
      <c r="C205" t="s">
        <v>47</v>
      </c>
      <c r="D205" t="s">
        <v>40</v>
      </c>
      <c r="E205" t="s">
        <v>31</v>
      </c>
      <c r="F205">
        <v>2472</v>
      </c>
      <c r="G205" t="str">
        <f>_xlfn.XLOOKUP(C205,Summary!$D$6:$D$12,Summary!$C$6:$C$12)</f>
        <v>Pedro</v>
      </c>
      <c r="H205" s="2">
        <v>10</v>
      </c>
      <c r="I205" s="2">
        <v>15</v>
      </c>
      <c r="J205" s="2">
        <v>37080</v>
      </c>
      <c r="K205" s="13">
        <f>VLOOKUP(C205,Summary!$D$6:$E$12,2,0)</f>
        <v>0.21</v>
      </c>
      <c r="L205" s="2" t="s">
        <v>84</v>
      </c>
      <c r="M205" s="2" t="str">
        <f t="shared" si="10"/>
        <v>vat not applied</v>
      </c>
      <c r="N205" s="2">
        <f t="shared" si="11"/>
        <v>7786.7999999999993</v>
      </c>
      <c r="O205" s="2">
        <v>0</v>
      </c>
      <c r="P205" s="2">
        <v>37080</v>
      </c>
      <c r="Q205" s="2">
        <v>24720</v>
      </c>
      <c r="R205" s="2">
        <v>12360</v>
      </c>
      <c r="S205" s="1">
        <v>45056</v>
      </c>
      <c r="T205" s="2">
        <f t="shared" si="9"/>
        <v>41408.119046689506</v>
      </c>
    </row>
    <row r="206" spans="1:20" x14ac:dyDescent="0.25">
      <c r="A206">
        <v>66977</v>
      </c>
      <c r="B206" t="s">
        <v>39</v>
      </c>
      <c r="C206" t="s">
        <v>48</v>
      </c>
      <c r="D206" t="s">
        <v>35</v>
      </c>
      <c r="E206" t="s">
        <v>44</v>
      </c>
      <c r="F206">
        <v>2301</v>
      </c>
      <c r="G206" t="str">
        <f>_xlfn.XLOOKUP(C206,Summary!$D$6:$D$12,Summary!$C$6:$C$12)</f>
        <v>Luigi</v>
      </c>
      <c r="H206" s="2">
        <v>5</v>
      </c>
      <c r="I206" s="2">
        <v>300</v>
      </c>
      <c r="J206" s="2">
        <v>690300</v>
      </c>
      <c r="K206" s="13">
        <f>VLOOKUP(C206,Summary!$D$6:$E$12,2,0)</f>
        <v>0.22</v>
      </c>
      <c r="L206" s="2" t="s">
        <v>84</v>
      </c>
      <c r="M206" s="2" t="str">
        <f t="shared" si="10"/>
        <v>vat not applied</v>
      </c>
      <c r="N206" s="2">
        <f t="shared" si="11"/>
        <v>151866</v>
      </c>
      <c r="O206" s="2">
        <v>6903</v>
      </c>
      <c r="P206" s="2">
        <v>683397</v>
      </c>
      <c r="Q206" s="2">
        <v>575250</v>
      </c>
      <c r="R206" s="2">
        <v>108147</v>
      </c>
      <c r="S206" s="1">
        <v>45143</v>
      </c>
      <c r="T206" s="2">
        <f t="shared" si="9"/>
        <v>770874.44924298185</v>
      </c>
    </row>
    <row r="207" spans="1:20" x14ac:dyDescent="0.25">
      <c r="A207">
        <v>66146</v>
      </c>
      <c r="B207" t="s">
        <v>29</v>
      </c>
      <c r="C207" t="s">
        <v>34</v>
      </c>
      <c r="D207" t="s">
        <v>30</v>
      </c>
      <c r="E207" t="s">
        <v>46</v>
      </c>
      <c r="F207">
        <v>886</v>
      </c>
      <c r="G207" t="str">
        <f>_xlfn.XLOOKUP(C207,Summary!$D$6:$D$12,Summary!$C$6:$C$12)</f>
        <v>Francoise</v>
      </c>
      <c r="H207" s="2">
        <v>3</v>
      </c>
      <c r="I207" s="2">
        <v>350</v>
      </c>
      <c r="J207" s="2">
        <v>310100</v>
      </c>
      <c r="K207" s="13">
        <f>VLOOKUP(C207,Summary!$D$6:$E$12,2,0)</f>
        <v>0.2</v>
      </c>
      <c r="L207" s="2" t="s">
        <v>84</v>
      </c>
      <c r="M207" s="2" t="str">
        <f t="shared" si="10"/>
        <v>vat not applied</v>
      </c>
      <c r="N207" s="2">
        <f t="shared" si="11"/>
        <v>62020</v>
      </c>
      <c r="O207" s="2">
        <v>37212</v>
      </c>
      <c r="P207" s="2">
        <v>272888</v>
      </c>
      <c r="Q207" s="2">
        <v>230360</v>
      </c>
      <c r="R207" s="2">
        <v>42528</v>
      </c>
      <c r="S207" s="1">
        <v>44977</v>
      </c>
      <c r="T207" s="2">
        <f t="shared" si="9"/>
        <v>346296.05491851177</v>
      </c>
    </row>
    <row r="208" spans="1:20" x14ac:dyDescent="0.25">
      <c r="A208">
        <v>17233</v>
      </c>
      <c r="B208" t="s">
        <v>39</v>
      </c>
      <c r="C208" t="s">
        <v>49</v>
      </c>
      <c r="D208" t="s">
        <v>42</v>
      </c>
      <c r="E208" t="s">
        <v>46</v>
      </c>
      <c r="F208">
        <v>269</v>
      </c>
      <c r="G208" t="str">
        <f>_xlfn.XLOOKUP(C208,Summary!$D$6:$D$12,Summary!$C$6:$C$12)</f>
        <v xml:space="preserve">Klaas </v>
      </c>
      <c r="H208" s="2">
        <v>250</v>
      </c>
      <c r="I208" s="2">
        <v>300</v>
      </c>
      <c r="J208" s="2">
        <v>80700</v>
      </c>
      <c r="K208" s="13">
        <f>VLOOKUP(C208,Summary!$D$6:$E$12,2,0)</f>
        <v>0.24</v>
      </c>
      <c r="L208" s="2" t="s">
        <v>84</v>
      </c>
      <c r="M208" s="2" t="str">
        <f t="shared" si="10"/>
        <v>vat not applied</v>
      </c>
      <c r="N208" s="2">
        <f t="shared" si="11"/>
        <v>19368</v>
      </c>
      <c r="O208" s="2">
        <v>11298</v>
      </c>
      <c r="P208" s="2">
        <v>69402</v>
      </c>
      <c r="Q208" s="2">
        <v>67250</v>
      </c>
      <c r="R208" s="2">
        <v>2152</v>
      </c>
      <c r="S208" s="1">
        <v>45059</v>
      </c>
      <c r="T208" s="2">
        <f t="shared" si="9"/>
        <v>90119.611841096106</v>
      </c>
    </row>
    <row r="209" spans="1:20" x14ac:dyDescent="0.25">
      <c r="A209">
        <v>41212</v>
      </c>
      <c r="B209" t="s">
        <v>29</v>
      </c>
      <c r="C209" t="s">
        <v>48</v>
      </c>
      <c r="D209" t="s">
        <v>41</v>
      </c>
      <c r="E209" t="s">
        <v>45</v>
      </c>
      <c r="F209">
        <v>2907</v>
      </c>
      <c r="G209" t="str">
        <f>_xlfn.XLOOKUP(C209,Summary!$D$6:$D$12,Summary!$C$6:$C$12)</f>
        <v>Luigi</v>
      </c>
      <c r="H209" s="2">
        <v>120</v>
      </c>
      <c r="I209" s="2">
        <v>7</v>
      </c>
      <c r="J209" s="2">
        <v>20349</v>
      </c>
      <c r="K209" s="13">
        <f>VLOOKUP(C209,Summary!$D$6:$E$12,2,0)</f>
        <v>0.22</v>
      </c>
      <c r="L209" s="2" t="s">
        <v>83</v>
      </c>
      <c r="M209" s="2">
        <f t="shared" si="10"/>
        <v>4476.78</v>
      </c>
      <c r="N209" s="2">
        <f t="shared" si="11"/>
        <v>4476.78</v>
      </c>
      <c r="O209" s="2">
        <v>1627.92</v>
      </c>
      <c r="P209" s="2">
        <v>18721.080000000002</v>
      </c>
      <c r="Q209" s="2">
        <v>14535</v>
      </c>
      <c r="R209" s="2">
        <v>4186.0800000000017</v>
      </c>
      <c r="S209" s="1">
        <v>45150</v>
      </c>
      <c r="T209" s="2">
        <f t="shared" si="9"/>
        <v>22724.212904020627</v>
      </c>
    </row>
    <row r="210" spans="1:20" x14ac:dyDescent="0.25">
      <c r="A210">
        <v>42771</v>
      </c>
      <c r="B210" t="s">
        <v>39</v>
      </c>
      <c r="C210" t="s">
        <v>47</v>
      </c>
      <c r="D210" t="s">
        <v>42</v>
      </c>
      <c r="E210" t="s">
        <v>46</v>
      </c>
      <c r="F210">
        <v>432</v>
      </c>
      <c r="G210" t="str">
        <f>_xlfn.XLOOKUP(C210,Summary!$D$6:$D$12,Summary!$C$6:$C$12)</f>
        <v>Pedro</v>
      </c>
      <c r="H210" s="2">
        <v>250</v>
      </c>
      <c r="I210" s="2">
        <v>300</v>
      </c>
      <c r="J210" s="2">
        <v>129600</v>
      </c>
      <c r="K210" s="13">
        <f>VLOOKUP(C210,Summary!$D$6:$E$12,2,0)</f>
        <v>0.21</v>
      </c>
      <c r="L210" s="2" t="s">
        <v>84</v>
      </c>
      <c r="M210" s="2" t="str">
        <f t="shared" si="10"/>
        <v>vat not applied</v>
      </c>
      <c r="N210" s="2">
        <f t="shared" si="11"/>
        <v>27216</v>
      </c>
      <c r="O210" s="2">
        <v>12960</v>
      </c>
      <c r="P210" s="2">
        <v>116640</v>
      </c>
      <c r="Q210" s="2">
        <v>108000</v>
      </c>
      <c r="R210" s="2">
        <v>8640</v>
      </c>
      <c r="S210" s="1">
        <v>44992</v>
      </c>
      <c r="T210" s="2">
        <f t="shared" si="9"/>
        <v>144727.40637677888</v>
      </c>
    </row>
    <row r="211" spans="1:20" x14ac:dyDescent="0.25">
      <c r="A211">
        <v>44571</v>
      </c>
      <c r="B211" t="s">
        <v>38</v>
      </c>
      <c r="C211" t="s">
        <v>47</v>
      </c>
      <c r="D211" t="s">
        <v>40</v>
      </c>
      <c r="E211" t="s">
        <v>44</v>
      </c>
      <c r="F211">
        <v>1138</v>
      </c>
      <c r="G211" t="str">
        <f>_xlfn.XLOOKUP(C211,Summary!$D$6:$D$12,Summary!$C$6:$C$12)</f>
        <v>Pedro</v>
      </c>
      <c r="H211" s="2">
        <v>10</v>
      </c>
      <c r="I211" s="2">
        <v>125</v>
      </c>
      <c r="J211" s="2">
        <v>142250</v>
      </c>
      <c r="K211" s="13">
        <f>VLOOKUP(C211,Summary!$D$6:$E$12,2,0)</f>
        <v>0.21</v>
      </c>
      <c r="L211" s="2" t="s">
        <v>84</v>
      </c>
      <c r="M211" s="2" t="str">
        <f t="shared" si="10"/>
        <v>vat not applied</v>
      </c>
      <c r="N211" s="2">
        <f t="shared" si="11"/>
        <v>29872.5</v>
      </c>
      <c r="O211" s="2">
        <v>5690</v>
      </c>
      <c r="P211" s="2">
        <v>136560</v>
      </c>
      <c r="Q211" s="2">
        <v>136560</v>
      </c>
      <c r="R211" s="2">
        <v>0</v>
      </c>
      <c r="S211" s="1">
        <v>45242</v>
      </c>
      <c r="T211" s="2">
        <f t="shared" si="9"/>
        <v>158853.96263191971</v>
      </c>
    </row>
    <row r="212" spans="1:20" x14ac:dyDescent="0.25">
      <c r="A212">
        <v>80499</v>
      </c>
      <c r="B212" t="s">
        <v>29</v>
      </c>
      <c r="C212" t="s">
        <v>49</v>
      </c>
      <c r="D212" t="s">
        <v>43</v>
      </c>
      <c r="E212" t="s">
        <v>45</v>
      </c>
      <c r="F212">
        <v>708</v>
      </c>
      <c r="G212" t="str">
        <f>_xlfn.XLOOKUP(C212,Summary!$D$6:$D$12,Summary!$C$6:$C$12)</f>
        <v xml:space="preserve">Klaas </v>
      </c>
      <c r="H212" s="2">
        <v>260</v>
      </c>
      <c r="I212" s="2">
        <v>20</v>
      </c>
      <c r="J212" s="2">
        <v>14160</v>
      </c>
      <c r="K212" s="13">
        <f>VLOOKUP(C212,Summary!$D$6:$E$12,2,0)</f>
        <v>0.24</v>
      </c>
      <c r="L212" s="2" t="s">
        <v>84</v>
      </c>
      <c r="M212" s="2" t="str">
        <f t="shared" si="10"/>
        <v>vat not applied</v>
      </c>
      <c r="N212" s="2">
        <f t="shared" si="11"/>
        <v>3398.4</v>
      </c>
      <c r="O212" s="2">
        <v>1132.8</v>
      </c>
      <c r="P212" s="2">
        <v>13027.2</v>
      </c>
      <c r="Q212" s="2">
        <v>7080</v>
      </c>
      <c r="R212" s="2">
        <v>5947.2000000000007</v>
      </c>
      <c r="S212" s="1">
        <v>45120</v>
      </c>
      <c r="T212" s="2">
        <f t="shared" si="9"/>
        <v>15812.809215240653</v>
      </c>
    </row>
    <row r="213" spans="1:20" x14ac:dyDescent="0.25">
      <c r="A213">
        <v>24434</v>
      </c>
      <c r="B213" t="s">
        <v>29</v>
      </c>
      <c r="C213" t="s">
        <v>47</v>
      </c>
      <c r="D213" t="s">
        <v>43</v>
      </c>
      <c r="E213" t="s">
        <v>45</v>
      </c>
      <c r="F213">
        <v>1679</v>
      </c>
      <c r="G213" t="str">
        <f>_xlfn.XLOOKUP(C213,Summary!$D$6:$D$12,Summary!$C$6:$C$12)</f>
        <v>Pedro</v>
      </c>
      <c r="H213" s="2">
        <v>260</v>
      </c>
      <c r="I213" s="2">
        <v>350</v>
      </c>
      <c r="J213" s="2">
        <v>587650</v>
      </c>
      <c r="K213" s="13">
        <f>VLOOKUP(C213,Summary!$D$6:$E$12,2,0)</f>
        <v>0.21</v>
      </c>
      <c r="L213" s="2" t="s">
        <v>84</v>
      </c>
      <c r="M213" s="2" t="str">
        <f t="shared" si="10"/>
        <v>vat not applied</v>
      </c>
      <c r="N213" s="2">
        <f t="shared" si="11"/>
        <v>123406.5</v>
      </c>
      <c r="O213" s="2">
        <v>35259</v>
      </c>
      <c r="P213" s="2">
        <v>552391</v>
      </c>
      <c r="Q213" s="2">
        <v>436540</v>
      </c>
      <c r="R213" s="2">
        <v>115851</v>
      </c>
      <c r="S213" s="1">
        <v>45234</v>
      </c>
      <c r="T213" s="2">
        <f t="shared" si="9"/>
        <v>656242.74967063346</v>
      </c>
    </row>
    <row r="214" spans="1:20" x14ac:dyDescent="0.25">
      <c r="A214">
        <v>53760</v>
      </c>
      <c r="B214" t="s">
        <v>29</v>
      </c>
      <c r="C214" t="s">
        <v>37</v>
      </c>
      <c r="D214" t="s">
        <v>40</v>
      </c>
      <c r="E214" t="s">
        <v>45</v>
      </c>
      <c r="F214">
        <v>2993</v>
      </c>
      <c r="G214" t="str">
        <f>_xlfn.XLOOKUP(C214,Summary!$D$6:$D$12,Summary!$C$6:$C$12)</f>
        <v>Ciarán</v>
      </c>
      <c r="H214" s="2">
        <v>10</v>
      </c>
      <c r="I214" s="2">
        <v>20</v>
      </c>
      <c r="J214" s="2">
        <v>59860</v>
      </c>
      <c r="K214" s="13">
        <f>VLOOKUP(C214,Summary!$D$6:$E$12,2,0)</f>
        <v>0.23</v>
      </c>
      <c r="L214" s="2" t="s">
        <v>83</v>
      </c>
      <c r="M214" s="2">
        <f t="shared" si="10"/>
        <v>13767.800000000001</v>
      </c>
      <c r="N214" s="2">
        <f t="shared" si="11"/>
        <v>13767.800000000001</v>
      </c>
      <c r="O214" s="2">
        <v>4788.8</v>
      </c>
      <c r="P214" s="2">
        <v>55071.199999999997</v>
      </c>
      <c r="Q214" s="2">
        <v>29930</v>
      </c>
      <c r="R214" s="2">
        <v>25141.199999999997</v>
      </c>
      <c r="S214" s="1">
        <v>45021</v>
      </c>
      <c r="T214" s="2">
        <f t="shared" si="9"/>
        <v>66847.087544089372</v>
      </c>
    </row>
    <row r="215" spans="1:20" x14ac:dyDescent="0.25">
      <c r="A215">
        <v>84469</v>
      </c>
      <c r="B215" t="s">
        <v>39</v>
      </c>
      <c r="C215" t="s">
        <v>49</v>
      </c>
      <c r="D215" t="s">
        <v>40</v>
      </c>
      <c r="E215" t="s">
        <v>45</v>
      </c>
      <c r="F215">
        <v>1094</v>
      </c>
      <c r="G215" t="str">
        <f>_xlfn.XLOOKUP(C215,Summary!$D$6:$D$12,Summary!$C$6:$C$12)</f>
        <v xml:space="preserve">Klaas </v>
      </c>
      <c r="H215" s="2">
        <v>10</v>
      </c>
      <c r="I215" s="2">
        <v>300</v>
      </c>
      <c r="J215" s="2">
        <v>328200</v>
      </c>
      <c r="K215" s="13">
        <f>VLOOKUP(C215,Summary!$D$6:$E$12,2,0)</f>
        <v>0.24</v>
      </c>
      <c r="L215" s="2" t="s">
        <v>83</v>
      </c>
      <c r="M215" s="2">
        <f t="shared" si="10"/>
        <v>78768</v>
      </c>
      <c r="N215" s="2">
        <f t="shared" si="11"/>
        <v>78768</v>
      </c>
      <c r="O215" s="2">
        <v>29538</v>
      </c>
      <c r="P215" s="2">
        <v>298662</v>
      </c>
      <c r="Q215" s="2">
        <v>273500</v>
      </c>
      <c r="R215" s="2">
        <v>25162</v>
      </c>
      <c r="S215" s="1">
        <v>45039</v>
      </c>
      <c r="T215" s="2">
        <f t="shared" si="9"/>
        <v>366508.75596341683</v>
      </c>
    </row>
    <row r="216" spans="1:20" x14ac:dyDescent="0.25">
      <c r="A216">
        <v>27475</v>
      </c>
      <c r="B216" t="s">
        <v>39</v>
      </c>
      <c r="C216" t="s">
        <v>34</v>
      </c>
      <c r="D216" t="s">
        <v>30</v>
      </c>
      <c r="E216" t="s">
        <v>45</v>
      </c>
      <c r="F216">
        <v>448</v>
      </c>
      <c r="G216" t="str">
        <f>_xlfn.XLOOKUP(C216,Summary!$D$6:$D$12,Summary!$C$6:$C$12)</f>
        <v>Francoise</v>
      </c>
      <c r="H216" s="2">
        <v>3</v>
      </c>
      <c r="I216" s="2">
        <v>300</v>
      </c>
      <c r="J216" s="2">
        <v>134400</v>
      </c>
      <c r="K216" s="13">
        <f>VLOOKUP(C216,Summary!$D$6:$E$12,2,0)</f>
        <v>0.2</v>
      </c>
      <c r="L216" s="2" t="s">
        <v>84</v>
      </c>
      <c r="M216" s="2" t="str">
        <f t="shared" si="10"/>
        <v>vat not applied</v>
      </c>
      <c r="N216" s="2">
        <f t="shared" si="11"/>
        <v>26880</v>
      </c>
      <c r="O216" s="2">
        <v>9408</v>
      </c>
      <c r="P216" s="2">
        <v>124992</v>
      </c>
      <c r="Q216" s="2">
        <v>112000</v>
      </c>
      <c r="R216" s="2">
        <v>12992</v>
      </c>
      <c r="S216" s="1">
        <v>45111</v>
      </c>
      <c r="T216" s="2">
        <f t="shared" si="9"/>
        <v>150087.68068702993</v>
      </c>
    </row>
    <row r="217" spans="1:20" x14ac:dyDescent="0.25">
      <c r="A217">
        <v>43820</v>
      </c>
      <c r="B217" t="s">
        <v>29</v>
      </c>
      <c r="C217" t="s">
        <v>49</v>
      </c>
      <c r="D217" t="s">
        <v>42</v>
      </c>
      <c r="E217" t="s">
        <v>45</v>
      </c>
      <c r="F217">
        <v>1582</v>
      </c>
      <c r="G217" t="str">
        <f>_xlfn.XLOOKUP(C217,Summary!$D$6:$D$12,Summary!$C$6:$C$12)</f>
        <v xml:space="preserve">Klaas </v>
      </c>
      <c r="H217" s="2">
        <v>250</v>
      </c>
      <c r="I217" s="2">
        <v>7</v>
      </c>
      <c r="J217" s="2">
        <v>11074</v>
      </c>
      <c r="K217" s="13">
        <f>VLOOKUP(C217,Summary!$D$6:$E$12,2,0)</f>
        <v>0.24</v>
      </c>
      <c r="L217" s="2" t="s">
        <v>83</v>
      </c>
      <c r="M217" s="2">
        <f t="shared" si="10"/>
        <v>2657.7599999999998</v>
      </c>
      <c r="N217" s="2">
        <f t="shared" si="11"/>
        <v>2657.7599999999998</v>
      </c>
      <c r="O217" s="2">
        <v>775.18</v>
      </c>
      <c r="P217" s="2">
        <v>10298.82</v>
      </c>
      <c r="Q217" s="2">
        <v>7910</v>
      </c>
      <c r="R217" s="2">
        <v>2388.8199999999997</v>
      </c>
      <c r="S217" s="1">
        <v>45100</v>
      </c>
      <c r="T217" s="2">
        <f t="shared" si="9"/>
        <v>12366.59952327507</v>
      </c>
    </row>
    <row r="218" spans="1:20" x14ac:dyDescent="0.25">
      <c r="A218">
        <v>65557</v>
      </c>
      <c r="B218" t="s">
        <v>29</v>
      </c>
      <c r="C218" t="s">
        <v>48</v>
      </c>
      <c r="D218" t="s">
        <v>40</v>
      </c>
      <c r="E218" t="s">
        <v>46</v>
      </c>
      <c r="F218">
        <v>1438.5</v>
      </c>
      <c r="G218" t="str">
        <f>_xlfn.XLOOKUP(C218,Summary!$D$6:$D$12,Summary!$C$6:$C$12)</f>
        <v>Luigi</v>
      </c>
      <c r="H218" s="2">
        <v>10</v>
      </c>
      <c r="I218" s="2">
        <v>7</v>
      </c>
      <c r="J218" s="2">
        <v>10069.5</v>
      </c>
      <c r="K218" s="13">
        <f>VLOOKUP(C218,Summary!$D$6:$E$12,2,0)</f>
        <v>0.22</v>
      </c>
      <c r="L218" s="2" t="s">
        <v>83</v>
      </c>
      <c r="M218" s="2">
        <f t="shared" si="10"/>
        <v>2215.29</v>
      </c>
      <c r="N218" s="2">
        <f t="shared" si="11"/>
        <v>2215.29</v>
      </c>
      <c r="O218" s="2">
        <v>1309.0350000000001</v>
      </c>
      <c r="P218" s="2">
        <v>8760.4650000000001</v>
      </c>
      <c r="Q218" s="2">
        <v>7192.5</v>
      </c>
      <c r="R218" s="2">
        <v>1567.9649999999992</v>
      </c>
      <c r="S218" s="1">
        <v>45057</v>
      </c>
      <c r="T218" s="2">
        <f t="shared" si="9"/>
        <v>11244.850451473571</v>
      </c>
    </row>
    <row r="219" spans="1:20" x14ac:dyDescent="0.25">
      <c r="A219">
        <v>62799</v>
      </c>
      <c r="B219" t="s">
        <v>39</v>
      </c>
      <c r="C219" t="s">
        <v>47</v>
      </c>
      <c r="D219" t="s">
        <v>42</v>
      </c>
      <c r="E219" t="s">
        <v>44</v>
      </c>
      <c r="F219">
        <v>494</v>
      </c>
      <c r="G219" t="str">
        <f>_xlfn.XLOOKUP(C219,Summary!$D$6:$D$12,Summary!$C$6:$C$12)</f>
        <v>Pedro</v>
      </c>
      <c r="H219" s="2">
        <v>250</v>
      </c>
      <c r="I219" s="2">
        <v>300</v>
      </c>
      <c r="J219" s="2">
        <v>148200</v>
      </c>
      <c r="K219" s="13">
        <f>VLOOKUP(C219,Summary!$D$6:$E$12,2,0)</f>
        <v>0.21</v>
      </c>
      <c r="L219" s="2" t="s">
        <v>84</v>
      </c>
      <c r="M219" s="2" t="str">
        <f t="shared" si="10"/>
        <v>vat not applied</v>
      </c>
      <c r="N219" s="2">
        <f t="shared" si="11"/>
        <v>31122</v>
      </c>
      <c r="O219" s="2">
        <v>1482</v>
      </c>
      <c r="P219" s="2">
        <v>146718</v>
      </c>
      <c r="Q219" s="2">
        <v>123500</v>
      </c>
      <c r="R219" s="2">
        <v>23218</v>
      </c>
      <c r="S219" s="1">
        <v>45118</v>
      </c>
      <c r="T219" s="2">
        <f t="shared" si="9"/>
        <v>165498.46932900176</v>
      </c>
    </row>
    <row r="220" spans="1:20" x14ac:dyDescent="0.25">
      <c r="A220">
        <v>68987</v>
      </c>
      <c r="B220" t="s">
        <v>29</v>
      </c>
      <c r="C220" t="s">
        <v>48</v>
      </c>
      <c r="D220" t="s">
        <v>42</v>
      </c>
      <c r="E220" t="s">
        <v>45</v>
      </c>
      <c r="F220">
        <v>436.5</v>
      </c>
      <c r="G220" t="str">
        <f>_xlfn.XLOOKUP(C220,Summary!$D$6:$D$12,Summary!$C$6:$C$12)</f>
        <v>Luigi</v>
      </c>
      <c r="H220" s="2">
        <v>250</v>
      </c>
      <c r="I220" s="2">
        <v>20</v>
      </c>
      <c r="J220" s="2">
        <v>8730</v>
      </c>
      <c r="K220" s="13">
        <f>VLOOKUP(C220,Summary!$D$6:$E$12,2,0)</f>
        <v>0.22</v>
      </c>
      <c r="L220" s="2" t="s">
        <v>84</v>
      </c>
      <c r="M220" s="2" t="str">
        <f t="shared" si="10"/>
        <v>vat not applied</v>
      </c>
      <c r="N220" s="2">
        <f t="shared" si="11"/>
        <v>1920.6</v>
      </c>
      <c r="O220" s="2">
        <v>698.40000000000009</v>
      </c>
      <c r="P220" s="2">
        <v>8031.5999999999995</v>
      </c>
      <c r="Q220" s="2">
        <v>4365</v>
      </c>
      <c r="R220" s="2">
        <v>3666.5999999999995</v>
      </c>
      <c r="S220" s="1">
        <v>45148</v>
      </c>
      <c r="T220" s="2">
        <f t="shared" si="9"/>
        <v>9748.9989017691314</v>
      </c>
    </row>
    <row r="221" spans="1:20" x14ac:dyDescent="0.25">
      <c r="A221">
        <v>44238</v>
      </c>
      <c r="B221" t="s">
        <v>29</v>
      </c>
      <c r="C221" t="s">
        <v>47</v>
      </c>
      <c r="D221" t="s">
        <v>35</v>
      </c>
      <c r="E221" t="s">
        <v>46</v>
      </c>
      <c r="F221">
        <v>2255</v>
      </c>
      <c r="G221" t="str">
        <f>_xlfn.XLOOKUP(C221,Summary!$D$6:$D$12,Summary!$C$6:$C$12)</f>
        <v>Pedro</v>
      </c>
      <c r="H221" s="2">
        <v>5</v>
      </c>
      <c r="I221" s="2">
        <v>20</v>
      </c>
      <c r="J221" s="2">
        <v>45100</v>
      </c>
      <c r="K221" s="13">
        <f>VLOOKUP(C221,Summary!$D$6:$E$12,2,0)</f>
        <v>0.21</v>
      </c>
      <c r="L221" s="2" t="s">
        <v>83</v>
      </c>
      <c r="M221" s="2">
        <f t="shared" si="10"/>
        <v>9471</v>
      </c>
      <c r="N221" s="2">
        <f t="shared" si="11"/>
        <v>9471</v>
      </c>
      <c r="O221" s="2">
        <v>5863</v>
      </c>
      <c r="P221" s="2">
        <v>39237</v>
      </c>
      <c r="Q221" s="2">
        <v>22550</v>
      </c>
      <c r="R221" s="2">
        <v>16687</v>
      </c>
      <c r="S221" s="1">
        <v>45219</v>
      </c>
      <c r="T221" s="2">
        <f t="shared" si="9"/>
        <v>50364.244040067337</v>
      </c>
    </row>
    <row r="222" spans="1:20" x14ac:dyDescent="0.25">
      <c r="A222">
        <v>33399</v>
      </c>
      <c r="B222" t="s">
        <v>38</v>
      </c>
      <c r="C222" t="s">
        <v>34</v>
      </c>
      <c r="D222" t="s">
        <v>43</v>
      </c>
      <c r="E222" t="s">
        <v>45</v>
      </c>
      <c r="F222">
        <v>1987.5</v>
      </c>
      <c r="G222" t="str">
        <f>_xlfn.XLOOKUP(C222,Summary!$D$6:$D$12,Summary!$C$6:$C$12)</f>
        <v>Francoise</v>
      </c>
      <c r="H222" s="2">
        <v>260</v>
      </c>
      <c r="I222" s="2">
        <v>125</v>
      </c>
      <c r="J222" s="2">
        <v>248437.5</v>
      </c>
      <c r="K222" s="13">
        <f>VLOOKUP(C222,Summary!$D$6:$E$12,2,0)</f>
        <v>0.2</v>
      </c>
      <c r="L222" s="2" t="s">
        <v>83</v>
      </c>
      <c r="M222" s="2">
        <f t="shared" si="10"/>
        <v>49687.5</v>
      </c>
      <c r="N222" s="2">
        <f t="shared" si="11"/>
        <v>49687.5</v>
      </c>
      <c r="O222" s="2">
        <v>14906.25</v>
      </c>
      <c r="P222" s="2">
        <v>233531.25</v>
      </c>
      <c r="Q222" s="2">
        <v>238500</v>
      </c>
      <c r="R222" s="2">
        <v>-4968.75</v>
      </c>
      <c r="S222" s="1">
        <v>45188</v>
      </c>
      <c r="T222" s="2">
        <f t="shared" si="9"/>
        <v>277436.07269854168</v>
      </c>
    </row>
    <row r="223" spans="1:20" x14ac:dyDescent="0.25">
      <c r="A223">
        <v>38909</v>
      </c>
      <c r="B223" t="s">
        <v>36</v>
      </c>
      <c r="C223" t="s">
        <v>37</v>
      </c>
      <c r="D223" t="s">
        <v>42</v>
      </c>
      <c r="E223" t="s">
        <v>45</v>
      </c>
      <c r="F223">
        <v>2215</v>
      </c>
      <c r="G223" t="str">
        <f>_xlfn.XLOOKUP(C223,Summary!$D$6:$D$12,Summary!$C$6:$C$12)</f>
        <v>Ciarán</v>
      </c>
      <c r="H223" s="2">
        <v>250</v>
      </c>
      <c r="I223" s="2">
        <v>12</v>
      </c>
      <c r="J223" s="2">
        <v>26580</v>
      </c>
      <c r="K223" s="13">
        <f>VLOOKUP(C223,Summary!$D$6:$E$12,2,0)</f>
        <v>0.23</v>
      </c>
      <c r="L223" s="2" t="s">
        <v>84</v>
      </c>
      <c r="M223" s="2" t="str">
        <f t="shared" si="10"/>
        <v>vat not applied</v>
      </c>
      <c r="N223" s="2">
        <f t="shared" si="11"/>
        <v>6113.4000000000005</v>
      </c>
      <c r="O223" s="2">
        <v>1860.6</v>
      </c>
      <c r="P223" s="2">
        <v>24719.4</v>
      </c>
      <c r="Q223" s="2">
        <v>6645</v>
      </c>
      <c r="R223" s="2">
        <v>18074.400000000001</v>
      </c>
      <c r="S223" s="1">
        <v>44981</v>
      </c>
      <c r="T223" s="2">
        <f t="shared" si="9"/>
        <v>29682.518993015296</v>
      </c>
    </row>
    <row r="224" spans="1:20" x14ac:dyDescent="0.25">
      <c r="A224">
        <v>36823</v>
      </c>
      <c r="B224" t="s">
        <v>39</v>
      </c>
      <c r="C224" t="s">
        <v>32</v>
      </c>
      <c r="D224" t="s">
        <v>43</v>
      </c>
      <c r="E224" t="s">
        <v>45</v>
      </c>
      <c r="F224">
        <v>1250</v>
      </c>
      <c r="G224" t="str">
        <f>_xlfn.XLOOKUP(C224,Summary!$D$6:$D$12,Summary!$C$6:$C$12)</f>
        <v>Bertha</v>
      </c>
      <c r="H224" s="2">
        <v>260</v>
      </c>
      <c r="I224" s="2">
        <v>300</v>
      </c>
      <c r="J224" s="2">
        <v>375000</v>
      </c>
      <c r="K224" s="13">
        <f>VLOOKUP(C224,Summary!$D$6:$E$12,2,0)</f>
        <v>0.19</v>
      </c>
      <c r="L224" s="2" t="s">
        <v>83</v>
      </c>
      <c r="M224" s="2">
        <f t="shared" si="10"/>
        <v>71250</v>
      </c>
      <c r="N224" s="2">
        <f t="shared" si="11"/>
        <v>71250</v>
      </c>
      <c r="O224" s="2">
        <v>18750</v>
      </c>
      <c r="P224" s="2">
        <v>356250</v>
      </c>
      <c r="Q224" s="2">
        <v>312500</v>
      </c>
      <c r="R224" s="2">
        <v>43750</v>
      </c>
      <c r="S224" s="1">
        <v>44968</v>
      </c>
      <c r="T224" s="2">
        <f t="shared" si="9"/>
        <v>418771.43048836477</v>
      </c>
    </row>
    <row r="225" spans="1:20" x14ac:dyDescent="0.25">
      <c r="A225">
        <v>93812</v>
      </c>
      <c r="B225" t="s">
        <v>38</v>
      </c>
      <c r="C225" t="s">
        <v>48</v>
      </c>
      <c r="D225" t="s">
        <v>43</v>
      </c>
      <c r="E225" t="s">
        <v>46</v>
      </c>
      <c r="F225">
        <v>2844</v>
      </c>
      <c r="G225" t="str">
        <f>_xlfn.XLOOKUP(C225,Summary!$D$6:$D$12,Summary!$C$6:$C$12)</f>
        <v>Luigi</v>
      </c>
      <c r="H225" s="2">
        <v>260</v>
      </c>
      <c r="I225" s="2">
        <v>125</v>
      </c>
      <c r="J225" s="2">
        <v>355500</v>
      </c>
      <c r="K225" s="13">
        <f>VLOOKUP(C225,Summary!$D$6:$E$12,2,0)</f>
        <v>0.22</v>
      </c>
      <c r="L225" s="2" t="s">
        <v>84</v>
      </c>
      <c r="M225" s="2" t="str">
        <f t="shared" si="10"/>
        <v>vat not applied</v>
      </c>
      <c r="N225" s="2">
        <f t="shared" si="11"/>
        <v>78210</v>
      </c>
      <c r="O225" s="2">
        <v>49770</v>
      </c>
      <c r="P225" s="2">
        <v>305730</v>
      </c>
      <c r="Q225" s="2">
        <v>341280</v>
      </c>
      <c r="R225" s="2">
        <v>-35550</v>
      </c>
      <c r="S225" s="1">
        <v>45288</v>
      </c>
      <c r="T225" s="2">
        <f t="shared" si="9"/>
        <v>396995.31610296981</v>
      </c>
    </row>
    <row r="226" spans="1:20" x14ac:dyDescent="0.25">
      <c r="A226">
        <v>56167</v>
      </c>
      <c r="B226" t="s">
        <v>29</v>
      </c>
      <c r="C226" t="s">
        <v>47</v>
      </c>
      <c r="D226" t="s">
        <v>42</v>
      </c>
      <c r="E226" t="s">
        <v>45</v>
      </c>
      <c r="F226">
        <v>2689</v>
      </c>
      <c r="G226" t="str">
        <f>_xlfn.XLOOKUP(C226,Summary!$D$6:$D$12,Summary!$C$6:$C$12)</f>
        <v>Pedro</v>
      </c>
      <c r="H226" s="2">
        <v>250</v>
      </c>
      <c r="I226" s="2">
        <v>7</v>
      </c>
      <c r="J226" s="2">
        <v>18823</v>
      </c>
      <c r="K226" s="13">
        <f>VLOOKUP(C226,Summary!$D$6:$E$12,2,0)</f>
        <v>0.21</v>
      </c>
      <c r="L226" s="2" t="s">
        <v>84</v>
      </c>
      <c r="M226" s="2" t="str">
        <f t="shared" si="10"/>
        <v>vat not applied</v>
      </c>
      <c r="N226" s="2">
        <f t="shared" si="11"/>
        <v>3952.83</v>
      </c>
      <c r="O226" s="2">
        <v>941.15</v>
      </c>
      <c r="P226" s="2">
        <v>17881.849999999999</v>
      </c>
      <c r="Q226" s="2">
        <v>13445</v>
      </c>
      <c r="R226" s="2">
        <v>4436.8499999999985</v>
      </c>
      <c r="S226" s="1">
        <v>45189</v>
      </c>
      <c r="T226" s="2">
        <f t="shared" si="9"/>
        <v>21020.09236288664</v>
      </c>
    </row>
    <row r="227" spans="1:20" x14ac:dyDescent="0.25">
      <c r="A227">
        <v>71258</v>
      </c>
      <c r="B227" t="s">
        <v>29</v>
      </c>
      <c r="C227" t="s">
        <v>37</v>
      </c>
      <c r="D227" t="s">
        <v>40</v>
      </c>
      <c r="E227" t="s">
        <v>46</v>
      </c>
      <c r="F227">
        <v>700</v>
      </c>
      <c r="G227" t="str">
        <f>_xlfn.XLOOKUP(C227,Summary!$D$6:$D$12,Summary!$C$6:$C$12)</f>
        <v>Ciarán</v>
      </c>
      <c r="H227" s="2">
        <v>10</v>
      </c>
      <c r="I227" s="2">
        <v>350</v>
      </c>
      <c r="J227" s="2">
        <v>245000</v>
      </c>
      <c r="K227" s="13">
        <f>VLOOKUP(C227,Summary!$D$6:$E$12,2,0)</f>
        <v>0.23</v>
      </c>
      <c r="L227" s="2" t="s">
        <v>84</v>
      </c>
      <c r="M227" s="2" t="str">
        <f t="shared" si="10"/>
        <v>vat not applied</v>
      </c>
      <c r="N227" s="2">
        <f t="shared" si="11"/>
        <v>56350</v>
      </c>
      <c r="O227" s="2">
        <v>34300</v>
      </c>
      <c r="P227" s="2">
        <v>210700</v>
      </c>
      <c r="Q227" s="2">
        <v>182000</v>
      </c>
      <c r="R227" s="2">
        <v>28700</v>
      </c>
      <c r="S227" s="1">
        <v>45205</v>
      </c>
      <c r="T227" s="2">
        <f t="shared" si="9"/>
        <v>273597.33458573167</v>
      </c>
    </row>
    <row r="228" spans="1:20" x14ac:dyDescent="0.25">
      <c r="A228">
        <v>13369</v>
      </c>
      <c r="B228" t="s">
        <v>39</v>
      </c>
      <c r="C228" t="s">
        <v>48</v>
      </c>
      <c r="D228" t="s">
        <v>35</v>
      </c>
      <c r="E228" t="s">
        <v>44</v>
      </c>
      <c r="F228">
        <v>2498</v>
      </c>
      <c r="G228" t="str">
        <f>_xlfn.XLOOKUP(C228,Summary!$D$6:$D$12,Summary!$C$6:$C$12)</f>
        <v>Luigi</v>
      </c>
      <c r="H228" s="2">
        <v>5</v>
      </c>
      <c r="I228" s="2">
        <v>300</v>
      </c>
      <c r="J228" s="2">
        <v>749400</v>
      </c>
      <c r="K228" s="13">
        <f>VLOOKUP(C228,Summary!$D$6:$E$12,2,0)</f>
        <v>0.22</v>
      </c>
      <c r="L228" s="2" t="s">
        <v>83</v>
      </c>
      <c r="M228" s="2">
        <f t="shared" si="10"/>
        <v>164868</v>
      </c>
      <c r="N228" s="2">
        <f t="shared" si="11"/>
        <v>164868</v>
      </c>
      <c r="O228" s="2">
        <v>7494</v>
      </c>
      <c r="P228" s="2">
        <v>741906</v>
      </c>
      <c r="Q228" s="2">
        <v>624500</v>
      </c>
      <c r="R228" s="2">
        <v>117406</v>
      </c>
      <c r="S228" s="1">
        <v>45271</v>
      </c>
      <c r="T228" s="2">
        <f t="shared" si="9"/>
        <v>836872.8266879482</v>
      </c>
    </row>
    <row r="229" spans="1:20" x14ac:dyDescent="0.25">
      <c r="A229">
        <v>55702</v>
      </c>
      <c r="B229" t="s">
        <v>29</v>
      </c>
      <c r="C229" t="s">
        <v>48</v>
      </c>
      <c r="D229" t="s">
        <v>35</v>
      </c>
      <c r="E229" t="s">
        <v>46</v>
      </c>
      <c r="F229">
        <v>982.5</v>
      </c>
      <c r="G229" t="str">
        <f>_xlfn.XLOOKUP(C229,Summary!$D$6:$D$12,Summary!$C$6:$C$12)</f>
        <v>Luigi</v>
      </c>
      <c r="H229" s="2">
        <v>5</v>
      </c>
      <c r="I229" s="2">
        <v>350</v>
      </c>
      <c r="J229" s="2">
        <v>343875</v>
      </c>
      <c r="K229" s="13">
        <f>VLOOKUP(C229,Summary!$D$6:$E$12,2,0)</f>
        <v>0.22</v>
      </c>
      <c r="L229" s="2" t="s">
        <v>83</v>
      </c>
      <c r="M229" s="2">
        <f t="shared" si="10"/>
        <v>75652.5</v>
      </c>
      <c r="N229" s="2">
        <f t="shared" si="11"/>
        <v>75652.5</v>
      </c>
      <c r="O229" s="2">
        <v>44703.75</v>
      </c>
      <c r="P229" s="2">
        <v>299171.25</v>
      </c>
      <c r="Q229" s="2">
        <v>255450</v>
      </c>
      <c r="R229" s="2">
        <v>43721.25</v>
      </c>
      <c r="S229" s="1">
        <v>45114</v>
      </c>
      <c r="T229" s="2">
        <f t="shared" si="9"/>
        <v>384013.40175783052</v>
      </c>
    </row>
    <row r="230" spans="1:20" x14ac:dyDescent="0.25">
      <c r="A230">
        <v>22566</v>
      </c>
      <c r="B230" t="s">
        <v>33</v>
      </c>
      <c r="C230" t="s">
        <v>37</v>
      </c>
      <c r="D230" t="s">
        <v>43</v>
      </c>
      <c r="E230" t="s">
        <v>46</v>
      </c>
      <c r="F230">
        <v>2548</v>
      </c>
      <c r="G230" t="str">
        <f>_xlfn.XLOOKUP(C230,Summary!$D$6:$D$12,Summary!$C$6:$C$12)</f>
        <v>Ciarán</v>
      </c>
      <c r="H230" s="2">
        <v>260</v>
      </c>
      <c r="I230" s="2">
        <v>15</v>
      </c>
      <c r="J230" s="2">
        <v>38220</v>
      </c>
      <c r="K230" s="13">
        <f>VLOOKUP(C230,Summary!$D$6:$E$12,2,0)</f>
        <v>0.23</v>
      </c>
      <c r="L230" s="2" t="s">
        <v>83</v>
      </c>
      <c r="M230" s="2">
        <f t="shared" si="10"/>
        <v>8790.6</v>
      </c>
      <c r="N230" s="2">
        <f t="shared" si="11"/>
        <v>8790.6</v>
      </c>
      <c r="O230" s="2">
        <v>4586.3999999999996</v>
      </c>
      <c r="P230" s="2">
        <v>33633.599999999999</v>
      </c>
      <c r="Q230" s="2">
        <v>25480</v>
      </c>
      <c r="R230" s="2">
        <v>8153.5999999999985</v>
      </c>
      <c r="S230" s="1">
        <v>44972</v>
      </c>
      <c r="T230" s="2">
        <f t="shared" si="9"/>
        <v>42681.184195374139</v>
      </c>
    </row>
    <row r="231" spans="1:20" x14ac:dyDescent="0.25">
      <c r="A231">
        <v>12209</v>
      </c>
      <c r="B231" t="s">
        <v>29</v>
      </c>
      <c r="C231" t="s">
        <v>32</v>
      </c>
      <c r="D231" t="s">
        <v>41</v>
      </c>
      <c r="E231" t="s">
        <v>44</v>
      </c>
      <c r="F231">
        <v>2877</v>
      </c>
      <c r="G231" t="str">
        <f>_xlfn.XLOOKUP(C231,Summary!$D$6:$D$12,Summary!$C$6:$C$12)</f>
        <v>Bertha</v>
      </c>
      <c r="H231" s="2">
        <v>120</v>
      </c>
      <c r="I231" s="2">
        <v>350</v>
      </c>
      <c r="J231" s="2">
        <v>1006950</v>
      </c>
      <c r="K231" s="13">
        <f>VLOOKUP(C231,Summary!$D$6:$E$12,2,0)</f>
        <v>0.19</v>
      </c>
      <c r="L231" s="2" t="s">
        <v>83</v>
      </c>
      <c r="M231" s="2">
        <f t="shared" si="10"/>
        <v>191320.5</v>
      </c>
      <c r="N231" s="2">
        <f t="shared" si="11"/>
        <v>191320.5</v>
      </c>
      <c r="O231" s="2">
        <v>20139</v>
      </c>
      <c r="P231" s="2">
        <v>986811</v>
      </c>
      <c r="Q231" s="2">
        <v>748020</v>
      </c>
      <c r="R231" s="2">
        <v>238791</v>
      </c>
      <c r="S231" s="1">
        <v>45095</v>
      </c>
      <c r="T231" s="2">
        <f t="shared" si="9"/>
        <v>1124485.045147357</v>
      </c>
    </row>
    <row r="232" spans="1:20" x14ac:dyDescent="0.25">
      <c r="A232">
        <v>62488</v>
      </c>
      <c r="B232" t="s">
        <v>36</v>
      </c>
      <c r="C232" t="s">
        <v>32</v>
      </c>
      <c r="D232" t="s">
        <v>43</v>
      </c>
      <c r="E232" t="s">
        <v>46</v>
      </c>
      <c r="F232">
        <v>472</v>
      </c>
      <c r="G232" t="str">
        <f>_xlfn.XLOOKUP(C232,Summary!$D$6:$D$12,Summary!$C$6:$C$12)</f>
        <v>Bertha</v>
      </c>
      <c r="H232" s="2">
        <v>260</v>
      </c>
      <c r="I232" s="2">
        <v>12</v>
      </c>
      <c r="J232" s="2">
        <v>5664</v>
      </c>
      <c r="K232" s="13">
        <f>VLOOKUP(C232,Summary!$D$6:$E$12,2,0)</f>
        <v>0.19</v>
      </c>
      <c r="L232" s="2" t="s">
        <v>84</v>
      </c>
      <c r="M232" s="2" t="str">
        <f t="shared" si="10"/>
        <v>vat not applied</v>
      </c>
      <c r="N232" s="2">
        <f t="shared" si="11"/>
        <v>1076.1600000000001</v>
      </c>
      <c r="O232" s="2">
        <v>623.04</v>
      </c>
      <c r="P232" s="2">
        <v>5040.96</v>
      </c>
      <c r="Q232" s="2">
        <v>1416</v>
      </c>
      <c r="R232" s="2">
        <v>3624.96</v>
      </c>
      <c r="S232" s="1">
        <v>45058</v>
      </c>
      <c r="T232" s="2">
        <f t="shared" si="9"/>
        <v>6325.1236860962617</v>
      </c>
    </row>
    <row r="233" spans="1:20" x14ac:dyDescent="0.25">
      <c r="A233">
        <v>69840</v>
      </c>
      <c r="B233" t="s">
        <v>33</v>
      </c>
      <c r="C233" t="s">
        <v>34</v>
      </c>
      <c r="D233" t="s">
        <v>40</v>
      </c>
      <c r="E233" t="s">
        <v>46</v>
      </c>
      <c r="F233">
        <v>2167</v>
      </c>
      <c r="G233" t="str">
        <f>_xlfn.XLOOKUP(C233,Summary!$D$6:$D$12,Summary!$C$6:$C$12)</f>
        <v>Francoise</v>
      </c>
      <c r="H233" s="2">
        <v>10</v>
      </c>
      <c r="I233" s="2">
        <v>15</v>
      </c>
      <c r="J233" s="2">
        <v>32505</v>
      </c>
      <c r="K233" s="13">
        <f>VLOOKUP(C233,Summary!$D$6:$E$12,2,0)</f>
        <v>0.2</v>
      </c>
      <c r="L233" s="2" t="s">
        <v>84</v>
      </c>
      <c r="M233" s="2" t="str">
        <f t="shared" si="10"/>
        <v>vat not applied</v>
      </c>
      <c r="N233" s="2">
        <f t="shared" si="11"/>
        <v>6501</v>
      </c>
      <c r="O233" s="2">
        <v>3250.5</v>
      </c>
      <c r="P233" s="2">
        <v>29254.5</v>
      </c>
      <c r="Q233" s="2">
        <v>21670</v>
      </c>
      <c r="R233" s="2">
        <v>7584.5</v>
      </c>
      <c r="S233" s="1">
        <v>45036</v>
      </c>
      <c r="T233" s="2">
        <f t="shared" si="9"/>
        <v>36299.10759473146</v>
      </c>
    </row>
    <row r="234" spans="1:20" x14ac:dyDescent="0.25">
      <c r="A234">
        <v>42141</v>
      </c>
      <c r="B234" t="s">
        <v>29</v>
      </c>
      <c r="C234" t="s">
        <v>34</v>
      </c>
      <c r="D234" t="s">
        <v>35</v>
      </c>
      <c r="E234" t="s">
        <v>46</v>
      </c>
      <c r="F234">
        <v>293</v>
      </c>
      <c r="G234" t="str">
        <f>_xlfn.XLOOKUP(C234,Summary!$D$6:$D$12,Summary!$C$6:$C$12)</f>
        <v>Francoise</v>
      </c>
      <c r="H234" s="2">
        <v>5</v>
      </c>
      <c r="I234" s="2">
        <v>7</v>
      </c>
      <c r="J234" s="2">
        <v>2051</v>
      </c>
      <c r="K234" s="13">
        <f>VLOOKUP(C234,Summary!$D$6:$E$12,2,0)</f>
        <v>0.2</v>
      </c>
      <c r="L234" s="2" t="s">
        <v>83</v>
      </c>
      <c r="M234" s="2">
        <f t="shared" si="10"/>
        <v>410.20000000000005</v>
      </c>
      <c r="N234" s="2">
        <f t="shared" si="11"/>
        <v>410.20000000000005</v>
      </c>
      <c r="O234" s="2">
        <v>287.14</v>
      </c>
      <c r="P234" s="2">
        <v>1763.8600000000001</v>
      </c>
      <c r="Q234" s="2">
        <v>1465</v>
      </c>
      <c r="R234" s="2">
        <v>298.86000000000013</v>
      </c>
      <c r="S234" s="1">
        <v>45172</v>
      </c>
      <c r="T234" s="2">
        <f t="shared" si="9"/>
        <v>2290.4005438176964</v>
      </c>
    </row>
    <row r="235" spans="1:20" x14ac:dyDescent="0.25">
      <c r="A235">
        <v>79904</v>
      </c>
      <c r="B235" t="s">
        <v>29</v>
      </c>
      <c r="C235" t="s">
        <v>37</v>
      </c>
      <c r="D235" t="s">
        <v>40</v>
      </c>
      <c r="E235" t="s">
        <v>45</v>
      </c>
      <c r="F235">
        <v>1598</v>
      </c>
      <c r="G235" t="str">
        <f>_xlfn.XLOOKUP(C235,Summary!$D$6:$D$12,Summary!$C$6:$C$12)</f>
        <v>Ciarán</v>
      </c>
      <c r="H235" s="2">
        <v>10</v>
      </c>
      <c r="I235" s="2">
        <v>7</v>
      </c>
      <c r="J235" s="2">
        <v>11186</v>
      </c>
      <c r="K235" s="13">
        <f>VLOOKUP(C235,Summary!$D$6:$E$12,2,0)</f>
        <v>0.23</v>
      </c>
      <c r="L235" s="2" t="s">
        <v>84</v>
      </c>
      <c r="M235" s="2" t="str">
        <f t="shared" si="10"/>
        <v>vat not applied</v>
      </c>
      <c r="N235" s="2">
        <f t="shared" si="11"/>
        <v>2572.7800000000002</v>
      </c>
      <c r="O235" s="2">
        <v>894.88</v>
      </c>
      <c r="P235" s="2">
        <v>10291.120000000001</v>
      </c>
      <c r="Q235" s="2">
        <v>7990</v>
      </c>
      <c r="R235" s="2">
        <v>2301.1200000000008</v>
      </c>
      <c r="S235" s="1">
        <v>45251</v>
      </c>
      <c r="T235" s="2">
        <f t="shared" si="9"/>
        <v>12491.672590514263</v>
      </c>
    </row>
    <row r="236" spans="1:20" x14ac:dyDescent="0.25">
      <c r="A236">
        <v>49321</v>
      </c>
      <c r="B236" t="s">
        <v>36</v>
      </c>
      <c r="C236" t="s">
        <v>32</v>
      </c>
      <c r="D236" t="s">
        <v>41</v>
      </c>
      <c r="E236" t="s">
        <v>46</v>
      </c>
      <c r="F236">
        <v>472</v>
      </c>
      <c r="G236" t="str">
        <f>_xlfn.XLOOKUP(C236,Summary!$D$6:$D$12,Summary!$C$6:$C$12)</f>
        <v>Bertha</v>
      </c>
      <c r="H236" s="2">
        <v>120</v>
      </c>
      <c r="I236" s="2">
        <v>12</v>
      </c>
      <c r="J236" s="2">
        <v>5664</v>
      </c>
      <c r="K236" s="13">
        <f>VLOOKUP(C236,Summary!$D$6:$E$12,2,0)</f>
        <v>0.19</v>
      </c>
      <c r="L236" s="2" t="s">
        <v>83</v>
      </c>
      <c r="M236" s="2">
        <f t="shared" si="10"/>
        <v>1076.1600000000001</v>
      </c>
      <c r="N236" s="2">
        <f t="shared" si="11"/>
        <v>1076.1600000000001</v>
      </c>
      <c r="O236" s="2">
        <v>623.04</v>
      </c>
      <c r="P236" s="2">
        <v>5040.96</v>
      </c>
      <c r="Q236" s="2">
        <v>1416</v>
      </c>
      <c r="R236" s="2">
        <v>3624.96</v>
      </c>
      <c r="S236" s="1">
        <v>45174</v>
      </c>
      <c r="T236" s="2">
        <f t="shared" si="9"/>
        <v>6325.1236860962617</v>
      </c>
    </row>
    <row r="237" spans="1:20" x14ac:dyDescent="0.25">
      <c r="A237">
        <v>87142</v>
      </c>
      <c r="B237" t="s">
        <v>29</v>
      </c>
      <c r="C237" t="s">
        <v>47</v>
      </c>
      <c r="D237" t="s">
        <v>41</v>
      </c>
      <c r="E237" t="s">
        <v>45</v>
      </c>
      <c r="F237">
        <v>1498</v>
      </c>
      <c r="G237" t="str">
        <f>_xlfn.XLOOKUP(C237,Summary!$D$6:$D$12,Summary!$C$6:$C$12)</f>
        <v>Pedro</v>
      </c>
      <c r="H237" s="2">
        <v>120</v>
      </c>
      <c r="I237" s="2">
        <v>7</v>
      </c>
      <c r="J237" s="2">
        <v>10486</v>
      </c>
      <c r="K237" s="13">
        <f>VLOOKUP(C237,Summary!$D$6:$E$12,2,0)</f>
        <v>0.21</v>
      </c>
      <c r="L237" s="2" t="s">
        <v>83</v>
      </c>
      <c r="M237" s="2">
        <f t="shared" si="10"/>
        <v>2202.06</v>
      </c>
      <c r="N237" s="2">
        <f t="shared" si="11"/>
        <v>2202.06</v>
      </c>
      <c r="O237" s="2">
        <v>629.16</v>
      </c>
      <c r="P237" s="2">
        <v>9856.84</v>
      </c>
      <c r="Q237" s="2">
        <v>7490</v>
      </c>
      <c r="R237" s="2">
        <v>2366.84</v>
      </c>
      <c r="S237" s="1">
        <v>45235</v>
      </c>
      <c r="T237" s="2">
        <f t="shared" si="9"/>
        <v>11709.965920269315</v>
      </c>
    </row>
    <row r="238" spans="1:20" x14ac:dyDescent="0.25">
      <c r="A238">
        <v>98093</v>
      </c>
      <c r="B238" t="s">
        <v>33</v>
      </c>
      <c r="C238" t="s">
        <v>49</v>
      </c>
      <c r="D238" t="s">
        <v>35</v>
      </c>
      <c r="E238" t="s">
        <v>31</v>
      </c>
      <c r="F238">
        <v>921</v>
      </c>
      <c r="G238" t="str">
        <f>_xlfn.XLOOKUP(C238,Summary!$D$6:$D$12,Summary!$C$6:$C$12)</f>
        <v xml:space="preserve">Klaas </v>
      </c>
      <c r="H238" s="2">
        <v>5</v>
      </c>
      <c r="I238" s="2">
        <v>15</v>
      </c>
      <c r="J238" s="2">
        <v>13815</v>
      </c>
      <c r="K238" s="13">
        <f>VLOOKUP(C238,Summary!$D$6:$E$12,2,0)</f>
        <v>0.24</v>
      </c>
      <c r="L238" s="2" t="s">
        <v>84</v>
      </c>
      <c r="M238" s="2" t="str">
        <f t="shared" si="10"/>
        <v>vat not applied</v>
      </c>
      <c r="N238" s="2">
        <f t="shared" si="11"/>
        <v>3315.6</v>
      </c>
      <c r="O238" s="2">
        <v>0</v>
      </c>
      <c r="P238" s="2">
        <v>13815</v>
      </c>
      <c r="Q238" s="2">
        <v>9210</v>
      </c>
      <c r="R238" s="2">
        <v>4605</v>
      </c>
      <c r="S238" s="1">
        <v>44935</v>
      </c>
      <c r="T238" s="2">
        <f t="shared" si="9"/>
        <v>15427.539499191358</v>
      </c>
    </row>
    <row r="239" spans="1:20" x14ac:dyDescent="0.25">
      <c r="A239">
        <v>61192</v>
      </c>
      <c r="B239" t="s">
        <v>33</v>
      </c>
      <c r="C239" t="s">
        <v>37</v>
      </c>
      <c r="D239" t="s">
        <v>35</v>
      </c>
      <c r="E239" t="s">
        <v>45</v>
      </c>
      <c r="F239">
        <v>711</v>
      </c>
      <c r="G239" t="str">
        <f>_xlfn.XLOOKUP(C239,Summary!$D$6:$D$12,Summary!$C$6:$C$12)</f>
        <v>Ciarán</v>
      </c>
      <c r="H239" s="2">
        <v>5</v>
      </c>
      <c r="I239" s="2">
        <v>15</v>
      </c>
      <c r="J239" s="2">
        <v>10665</v>
      </c>
      <c r="K239" s="13">
        <f>VLOOKUP(C239,Summary!$D$6:$E$12,2,0)</f>
        <v>0.23</v>
      </c>
      <c r="L239" s="2" t="s">
        <v>84</v>
      </c>
      <c r="M239" s="2" t="str">
        <f t="shared" si="10"/>
        <v>vat not applied</v>
      </c>
      <c r="N239" s="2">
        <f t="shared" si="11"/>
        <v>2452.9500000000003</v>
      </c>
      <c r="O239" s="2">
        <v>853.2</v>
      </c>
      <c r="P239" s="2">
        <v>9811.7999999999993</v>
      </c>
      <c r="Q239" s="2">
        <v>7110</v>
      </c>
      <c r="R239" s="2">
        <v>2701.7999999999993</v>
      </c>
      <c r="S239" s="1">
        <v>45072</v>
      </c>
      <c r="T239" s="2">
        <f t="shared" si="9"/>
        <v>11909.859483089094</v>
      </c>
    </row>
    <row r="240" spans="1:20" x14ac:dyDescent="0.25">
      <c r="A240">
        <v>76234</v>
      </c>
      <c r="B240" t="s">
        <v>29</v>
      </c>
      <c r="C240" t="s">
        <v>47</v>
      </c>
      <c r="D240" t="s">
        <v>30</v>
      </c>
      <c r="E240" t="s">
        <v>45</v>
      </c>
      <c r="F240">
        <v>521</v>
      </c>
      <c r="G240" t="str">
        <f>_xlfn.XLOOKUP(C240,Summary!$D$6:$D$12,Summary!$C$6:$C$12)</f>
        <v>Pedro</v>
      </c>
      <c r="H240" s="2">
        <v>3</v>
      </c>
      <c r="I240" s="2">
        <v>7</v>
      </c>
      <c r="J240" s="2">
        <v>3647</v>
      </c>
      <c r="K240" s="13">
        <f>VLOOKUP(C240,Summary!$D$6:$E$12,2,0)</f>
        <v>0.21</v>
      </c>
      <c r="L240" s="2" t="s">
        <v>83</v>
      </c>
      <c r="M240" s="2">
        <f t="shared" si="10"/>
        <v>765.87</v>
      </c>
      <c r="N240" s="2">
        <f t="shared" si="11"/>
        <v>765.87</v>
      </c>
      <c r="O240" s="2">
        <v>328.23</v>
      </c>
      <c r="P240" s="2">
        <v>3318.77</v>
      </c>
      <c r="Q240" s="2">
        <v>2605</v>
      </c>
      <c r="R240" s="2">
        <v>713.77</v>
      </c>
      <c r="S240" s="1">
        <v>45287</v>
      </c>
      <c r="T240" s="2">
        <f t="shared" si="9"/>
        <v>4072.6917519761769</v>
      </c>
    </row>
    <row r="241" spans="1:20" x14ac:dyDescent="0.25">
      <c r="A241">
        <v>88319</v>
      </c>
      <c r="B241" t="s">
        <v>29</v>
      </c>
      <c r="C241" t="s">
        <v>47</v>
      </c>
      <c r="D241" t="s">
        <v>41</v>
      </c>
      <c r="E241" t="s">
        <v>46</v>
      </c>
      <c r="F241">
        <v>905</v>
      </c>
      <c r="G241" t="str">
        <f>_xlfn.XLOOKUP(C241,Summary!$D$6:$D$12,Summary!$C$6:$C$12)</f>
        <v>Pedro</v>
      </c>
      <c r="H241" s="2">
        <v>120</v>
      </c>
      <c r="I241" s="2">
        <v>20</v>
      </c>
      <c r="J241" s="2">
        <v>18100</v>
      </c>
      <c r="K241" s="13">
        <f>VLOOKUP(C241,Summary!$D$6:$E$12,2,0)</f>
        <v>0.21</v>
      </c>
      <c r="L241" s="2" t="s">
        <v>83</v>
      </c>
      <c r="M241" s="2">
        <f t="shared" si="10"/>
        <v>3801</v>
      </c>
      <c r="N241" s="2">
        <f t="shared" si="11"/>
        <v>3801</v>
      </c>
      <c r="O241" s="2">
        <v>2172</v>
      </c>
      <c r="P241" s="2">
        <v>15928</v>
      </c>
      <c r="Q241" s="2">
        <v>9050</v>
      </c>
      <c r="R241" s="2">
        <v>6878</v>
      </c>
      <c r="S241" s="1">
        <v>45268</v>
      </c>
      <c r="T241" s="2">
        <f t="shared" si="9"/>
        <v>20212.701044905072</v>
      </c>
    </row>
    <row r="242" spans="1:20" x14ac:dyDescent="0.25">
      <c r="A242">
        <v>17096</v>
      </c>
      <c r="B242" t="s">
        <v>36</v>
      </c>
      <c r="C242" t="s">
        <v>49</v>
      </c>
      <c r="D242" t="s">
        <v>30</v>
      </c>
      <c r="E242" t="s">
        <v>46</v>
      </c>
      <c r="F242">
        <v>1937</v>
      </c>
      <c r="G242" t="str">
        <f>_xlfn.XLOOKUP(C242,Summary!$D$6:$D$12,Summary!$C$6:$C$12)</f>
        <v xml:space="preserve">Klaas </v>
      </c>
      <c r="H242" s="2">
        <v>3</v>
      </c>
      <c r="I242" s="2">
        <v>12</v>
      </c>
      <c r="J242" s="2">
        <v>23244</v>
      </c>
      <c r="K242" s="13">
        <f>VLOOKUP(C242,Summary!$D$6:$E$12,2,0)</f>
        <v>0.24</v>
      </c>
      <c r="L242" s="2" t="s">
        <v>83</v>
      </c>
      <c r="M242" s="2">
        <f t="shared" si="10"/>
        <v>5578.5599999999995</v>
      </c>
      <c r="N242" s="2">
        <f t="shared" si="11"/>
        <v>5578.5599999999995</v>
      </c>
      <c r="O242" s="2">
        <v>2556.84</v>
      </c>
      <c r="P242" s="2">
        <v>20687.16</v>
      </c>
      <c r="Q242" s="2">
        <v>5811</v>
      </c>
      <c r="R242" s="2">
        <v>14876.16</v>
      </c>
      <c r="S242" s="1">
        <v>45060</v>
      </c>
      <c r="T242" s="2">
        <f t="shared" si="9"/>
        <v>25957.128347390801</v>
      </c>
    </row>
    <row r="243" spans="1:20" x14ac:dyDescent="0.25">
      <c r="A243">
        <v>73641</v>
      </c>
      <c r="B243" t="s">
        <v>33</v>
      </c>
      <c r="C243" t="s">
        <v>47</v>
      </c>
      <c r="D243" t="s">
        <v>41</v>
      </c>
      <c r="E243" t="s">
        <v>45</v>
      </c>
      <c r="F243">
        <v>2861</v>
      </c>
      <c r="G243" t="str">
        <f>_xlfn.XLOOKUP(C243,Summary!$D$6:$D$12,Summary!$C$6:$C$12)</f>
        <v>Pedro</v>
      </c>
      <c r="H243" s="2">
        <v>120</v>
      </c>
      <c r="I243" s="2">
        <v>15</v>
      </c>
      <c r="J243" s="2">
        <v>42915</v>
      </c>
      <c r="K243" s="13">
        <f>VLOOKUP(C243,Summary!$D$6:$E$12,2,0)</f>
        <v>0.21</v>
      </c>
      <c r="L243" s="2" t="s">
        <v>83</v>
      </c>
      <c r="M243" s="2">
        <f t="shared" si="10"/>
        <v>9012.15</v>
      </c>
      <c r="N243" s="2">
        <f t="shared" si="11"/>
        <v>9012.15</v>
      </c>
      <c r="O243" s="2">
        <v>2145.75</v>
      </c>
      <c r="P243" s="2">
        <v>40769.25</v>
      </c>
      <c r="Q243" s="2">
        <v>28610</v>
      </c>
      <c r="R243" s="2">
        <v>12159.25</v>
      </c>
      <c r="S243" s="1">
        <v>45223</v>
      </c>
      <c r="T243" s="2">
        <f t="shared" si="9"/>
        <v>47924.202505088462</v>
      </c>
    </row>
    <row r="244" spans="1:20" x14ac:dyDescent="0.25">
      <c r="A244">
        <v>61157</v>
      </c>
      <c r="B244" t="s">
        <v>29</v>
      </c>
      <c r="C244" t="s">
        <v>37</v>
      </c>
      <c r="D244" t="s">
        <v>30</v>
      </c>
      <c r="E244" t="s">
        <v>44</v>
      </c>
      <c r="F244">
        <v>2851</v>
      </c>
      <c r="G244" t="str">
        <f>_xlfn.XLOOKUP(C244,Summary!$D$6:$D$12,Summary!$C$6:$C$12)</f>
        <v>Ciarán</v>
      </c>
      <c r="H244" s="2">
        <v>3</v>
      </c>
      <c r="I244" s="2">
        <v>7</v>
      </c>
      <c r="J244" s="2">
        <v>19957</v>
      </c>
      <c r="K244" s="13">
        <f>VLOOKUP(C244,Summary!$D$6:$E$12,2,0)</f>
        <v>0.23</v>
      </c>
      <c r="L244" s="2" t="s">
        <v>83</v>
      </c>
      <c r="M244" s="2">
        <f t="shared" si="10"/>
        <v>4590.1100000000006</v>
      </c>
      <c r="N244" s="2">
        <f t="shared" si="11"/>
        <v>4590.1100000000006</v>
      </c>
      <c r="O244" s="2">
        <v>798.28</v>
      </c>
      <c r="P244" s="2">
        <v>19158.72</v>
      </c>
      <c r="Q244" s="2">
        <v>14255</v>
      </c>
      <c r="R244" s="2">
        <v>4903.7200000000012</v>
      </c>
      <c r="S244" s="1">
        <v>45154</v>
      </c>
      <c r="T244" s="2">
        <f t="shared" si="9"/>
        <v>22286.457168683457</v>
      </c>
    </row>
    <row r="245" spans="1:20" x14ac:dyDescent="0.25">
      <c r="A245">
        <v>40315</v>
      </c>
      <c r="B245" t="s">
        <v>38</v>
      </c>
      <c r="C245" t="s">
        <v>37</v>
      </c>
      <c r="D245" t="s">
        <v>30</v>
      </c>
      <c r="E245" t="s">
        <v>46</v>
      </c>
      <c r="F245">
        <v>1482</v>
      </c>
      <c r="G245" t="str">
        <f>_xlfn.XLOOKUP(C245,Summary!$D$6:$D$12,Summary!$C$6:$C$12)</f>
        <v>Ciarán</v>
      </c>
      <c r="H245" s="2">
        <v>3</v>
      </c>
      <c r="I245" s="2">
        <v>125</v>
      </c>
      <c r="J245" s="2">
        <v>185250</v>
      </c>
      <c r="K245" s="13">
        <f>VLOOKUP(C245,Summary!$D$6:$E$12,2,0)</f>
        <v>0.23</v>
      </c>
      <c r="L245" s="2" t="s">
        <v>84</v>
      </c>
      <c r="M245" s="2" t="str">
        <f t="shared" si="10"/>
        <v>vat not applied</v>
      </c>
      <c r="N245" s="2">
        <f t="shared" si="11"/>
        <v>42607.5</v>
      </c>
      <c r="O245" s="2">
        <v>18525</v>
      </c>
      <c r="P245" s="2">
        <v>166725</v>
      </c>
      <c r="Q245" s="2">
        <v>177840</v>
      </c>
      <c r="R245" s="2">
        <v>-11115</v>
      </c>
      <c r="S245" s="1">
        <v>45193</v>
      </c>
      <c r="T245" s="2">
        <f t="shared" si="9"/>
        <v>206873.08666125219</v>
      </c>
    </row>
    <row r="246" spans="1:20" x14ac:dyDescent="0.25">
      <c r="A246">
        <v>78166</v>
      </c>
      <c r="B246" t="s">
        <v>29</v>
      </c>
      <c r="C246" t="s">
        <v>34</v>
      </c>
      <c r="D246" t="s">
        <v>35</v>
      </c>
      <c r="E246" t="s">
        <v>45</v>
      </c>
      <c r="F246">
        <v>1384.5</v>
      </c>
      <c r="G246" t="str">
        <f>_xlfn.XLOOKUP(C246,Summary!$D$6:$D$12,Summary!$C$6:$C$12)</f>
        <v>Francoise</v>
      </c>
      <c r="H246" s="2">
        <v>5</v>
      </c>
      <c r="I246" s="2">
        <v>350</v>
      </c>
      <c r="J246" s="2">
        <v>484575</v>
      </c>
      <c r="K246" s="13">
        <f>VLOOKUP(C246,Summary!$D$6:$E$12,2,0)</f>
        <v>0.2</v>
      </c>
      <c r="L246" s="2" t="s">
        <v>83</v>
      </c>
      <c r="M246" s="2">
        <f t="shared" si="10"/>
        <v>96915</v>
      </c>
      <c r="N246" s="2">
        <f t="shared" si="11"/>
        <v>96915</v>
      </c>
      <c r="O246" s="2">
        <v>24228.75</v>
      </c>
      <c r="P246" s="2">
        <v>460346.25</v>
      </c>
      <c r="Q246" s="2">
        <v>359970</v>
      </c>
      <c r="R246" s="2">
        <v>100376.25</v>
      </c>
      <c r="S246" s="1">
        <v>45255</v>
      </c>
      <c r="T246" s="2">
        <f t="shared" si="9"/>
        <v>541136.44247706491</v>
      </c>
    </row>
    <row r="247" spans="1:20" x14ac:dyDescent="0.25">
      <c r="A247">
        <v>19862</v>
      </c>
      <c r="B247" t="s">
        <v>36</v>
      </c>
      <c r="C247" t="s">
        <v>49</v>
      </c>
      <c r="D247" t="s">
        <v>40</v>
      </c>
      <c r="E247" t="s">
        <v>44</v>
      </c>
      <c r="F247">
        <v>1295</v>
      </c>
      <c r="G247" t="str">
        <f>_xlfn.XLOOKUP(C247,Summary!$D$6:$D$12,Summary!$C$6:$C$12)</f>
        <v xml:space="preserve">Klaas </v>
      </c>
      <c r="H247" s="2">
        <v>10</v>
      </c>
      <c r="I247" s="2">
        <v>12</v>
      </c>
      <c r="J247" s="2">
        <v>15540</v>
      </c>
      <c r="K247" s="13">
        <f>VLOOKUP(C247,Summary!$D$6:$E$12,2,0)</f>
        <v>0.24</v>
      </c>
      <c r="L247" s="2" t="s">
        <v>83</v>
      </c>
      <c r="M247" s="2">
        <f t="shared" si="10"/>
        <v>3729.6</v>
      </c>
      <c r="N247" s="2">
        <f t="shared" si="11"/>
        <v>3729.6</v>
      </c>
      <c r="O247" s="2">
        <v>310.8</v>
      </c>
      <c r="P247" s="2">
        <v>15229.2</v>
      </c>
      <c r="Q247" s="2">
        <v>3885</v>
      </c>
      <c r="R247" s="2">
        <v>11344.2</v>
      </c>
      <c r="S247" s="1">
        <v>44962</v>
      </c>
      <c r="T247" s="2">
        <f t="shared" si="9"/>
        <v>17353.888079437835</v>
      </c>
    </row>
    <row r="248" spans="1:20" x14ac:dyDescent="0.25">
      <c r="A248">
        <v>89487</v>
      </c>
      <c r="B248" t="s">
        <v>36</v>
      </c>
      <c r="C248" t="s">
        <v>47</v>
      </c>
      <c r="D248" t="s">
        <v>43</v>
      </c>
      <c r="E248" t="s">
        <v>45</v>
      </c>
      <c r="F248">
        <v>1375</v>
      </c>
      <c r="G248" t="str">
        <f>_xlfn.XLOOKUP(C248,Summary!$D$6:$D$12,Summary!$C$6:$C$12)</f>
        <v>Pedro</v>
      </c>
      <c r="H248" s="2">
        <v>260</v>
      </c>
      <c r="I248" s="2">
        <v>12</v>
      </c>
      <c r="J248" s="2">
        <v>16500</v>
      </c>
      <c r="K248" s="13">
        <f>VLOOKUP(C248,Summary!$D$6:$E$12,2,0)</f>
        <v>0.21</v>
      </c>
      <c r="L248" s="2" t="s">
        <v>83</v>
      </c>
      <c r="M248" s="2">
        <f t="shared" si="10"/>
        <v>3465</v>
      </c>
      <c r="N248" s="2">
        <f t="shared" si="11"/>
        <v>3465</v>
      </c>
      <c r="O248" s="2">
        <v>1320</v>
      </c>
      <c r="P248" s="2">
        <v>15180</v>
      </c>
      <c r="Q248" s="2">
        <v>4125</v>
      </c>
      <c r="R248" s="2">
        <v>11055</v>
      </c>
      <c r="S248" s="1">
        <v>45164</v>
      </c>
      <c r="T248" s="2">
        <f t="shared" si="9"/>
        <v>18425.942941488051</v>
      </c>
    </row>
    <row r="249" spans="1:20" x14ac:dyDescent="0.25">
      <c r="A249">
        <v>56221</v>
      </c>
      <c r="B249" t="s">
        <v>38</v>
      </c>
      <c r="C249" t="s">
        <v>47</v>
      </c>
      <c r="D249" t="s">
        <v>42</v>
      </c>
      <c r="E249" t="s">
        <v>46</v>
      </c>
      <c r="F249">
        <v>341</v>
      </c>
      <c r="G249" t="str">
        <f>_xlfn.XLOOKUP(C249,Summary!$D$6:$D$12,Summary!$C$6:$C$12)</f>
        <v>Pedro</v>
      </c>
      <c r="H249" s="2">
        <v>250</v>
      </c>
      <c r="I249" s="2">
        <v>125</v>
      </c>
      <c r="J249" s="2">
        <v>42625</v>
      </c>
      <c r="K249" s="13">
        <f>VLOOKUP(C249,Summary!$D$6:$E$12,2,0)</f>
        <v>0.21</v>
      </c>
      <c r="L249" s="2" t="s">
        <v>83</v>
      </c>
      <c r="M249" s="2">
        <f t="shared" si="10"/>
        <v>8951.25</v>
      </c>
      <c r="N249" s="2">
        <f t="shared" si="11"/>
        <v>8951.25</v>
      </c>
      <c r="O249" s="2">
        <v>4262.5</v>
      </c>
      <c r="P249" s="2">
        <v>38362.5</v>
      </c>
      <c r="Q249" s="2">
        <v>40920</v>
      </c>
      <c r="R249" s="2">
        <v>-2557.5</v>
      </c>
      <c r="S249" s="1">
        <v>45186</v>
      </c>
      <c r="T249" s="2">
        <f t="shared" si="9"/>
        <v>47600.352598844132</v>
      </c>
    </row>
    <row r="250" spans="1:20" x14ac:dyDescent="0.25">
      <c r="A250">
        <v>97472</v>
      </c>
      <c r="B250" t="s">
        <v>38</v>
      </c>
      <c r="C250" t="s">
        <v>47</v>
      </c>
      <c r="D250" t="s">
        <v>30</v>
      </c>
      <c r="E250" t="s">
        <v>46</v>
      </c>
      <c r="F250">
        <v>2821</v>
      </c>
      <c r="G250" t="str">
        <f>_xlfn.XLOOKUP(C250,Summary!$D$6:$D$12,Summary!$C$6:$C$12)</f>
        <v>Pedro</v>
      </c>
      <c r="H250" s="2">
        <v>3</v>
      </c>
      <c r="I250" s="2">
        <v>125</v>
      </c>
      <c r="J250" s="2">
        <v>352625</v>
      </c>
      <c r="K250" s="13">
        <f>VLOOKUP(C250,Summary!$D$6:$E$12,2,0)</f>
        <v>0.21</v>
      </c>
      <c r="L250" s="2" t="s">
        <v>83</v>
      </c>
      <c r="M250" s="2">
        <f t="shared" si="10"/>
        <v>74051.25</v>
      </c>
      <c r="N250" s="2">
        <f t="shared" si="11"/>
        <v>74051.25</v>
      </c>
      <c r="O250" s="2">
        <v>49367.5</v>
      </c>
      <c r="P250" s="2">
        <v>303257.5</v>
      </c>
      <c r="Q250" s="2">
        <v>338520</v>
      </c>
      <c r="R250" s="2">
        <v>-35262.5</v>
      </c>
      <c r="S250" s="1">
        <v>45284</v>
      </c>
      <c r="T250" s="2">
        <f t="shared" si="9"/>
        <v>393784.73513589235</v>
      </c>
    </row>
    <row r="251" spans="1:20" x14ac:dyDescent="0.25">
      <c r="A251">
        <v>89163</v>
      </c>
      <c r="B251" t="s">
        <v>29</v>
      </c>
      <c r="C251" t="s">
        <v>32</v>
      </c>
      <c r="D251" t="s">
        <v>35</v>
      </c>
      <c r="E251" t="s">
        <v>44</v>
      </c>
      <c r="F251">
        <v>1958</v>
      </c>
      <c r="G251" t="str">
        <f>_xlfn.XLOOKUP(C251,Summary!$D$6:$D$12,Summary!$C$6:$C$12)</f>
        <v>Bertha</v>
      </c>
      <c r="H251" s="2">
        <v>5</v>
      </c>
      <c r="I251" s="2">
        <v>7</v>
      </c>
      <c r="J251" s="2">
        <v>13706</v>
      </c>
      <c r="K251" s="13">
        <f>VLOOKUP(C251,Summary!$D$6:$E$12,2,0)</f>
        <v>0.19</v>
      </c>
      <c r="L251" s="2" t="s">
        <v>83</v>
      </c>
      <c r="M251" s="2">
        <f t="shared" si="10"/>
        <v>2604.14</v>
      </c>
      <c r="N251" s="2">
        <f t="shared" si="11"/>
        <v>2604.14</v>
      </c>
      <c r="O251" s="2">
        <v>411.18</v>
      </c>
      <c r="P251" s="2">
        <v>13294.82</v>
      </c>
      <c r="Q251" s="2">
        <v>9790</v>
      </c>
      <c r="R251" s="2">
        <v>3504.8199999999997</v>
      </c>
      <c r="S251" s="1">
        <v>45153</v>
      </c>
      <c r="T251" s="2">
        <f t="shared" si="9"/>
        <v>15305.816603396073</v>
      </c>
    </row>
    <row r="252" spans="1:20" x14ac:dyDescent="0.25">
      <c r="A252">
        <v>78006</v>
      </c>
      <c r="B252" t="s">
        <v>38</v>
      </c>
      <c r="C252" t="s">
        <v>37</v>
      </c>
      <c r="D252" t="s">
        <v>41</v>
      </c>
      <c r="E252" t="s">
        <v>45</v>
      </c>
      <c r="F252">
        <v>2110</v>
      </c>
      <c r="G252" t="str">
        <f>_xlfn.XLOOKUP(C252,Summary!$D$6:$D$12,Summary!$C$6:$C$12)</f>
        <v>Ciarán</v>
      </c>
      <c r="H252" s="2">
        <v>120</v>
      </c>
      <c r="I252" s="2">
        <v>125</v>
      </c>
      <c r="J252" s="2">
        <v>263750</v>
      </c>
      <c r="K252" s="13">
        <f>VLOOKUP(C252,Summary!$D$6:$E$12,2,0)</f>
        <v>0.23</v>
      </c>
      <c r="L252" s="2" t="s">
        <v>84</v>
      </c>
      <c r="M252" s="2" t="str">
        <f t="shared" si="10"/>
        <v>vat not applied</v>
      </c>
      <c r="N252" s="2">
        <f t="shared" si="11"/>
        <v>60662.5</v>
      </c>
      <c r="O252" s="2">
        <v>23737.5</v>
      </c>
      <c r="P252" s="2">
        <v>240012.5</v>
      </c>
      <c r="Q252" s="2">
        <v>253200</v>
      </c>
      <c r="R252" s="2">
        <v>-13187.5</v>
      </c>
      <c r="S252" s="1">
        <v>45042</v>
      </c>
      <c r="T252" s="2">
        <f t="shared" si="9"/>
        <v>294535.90611014987</v>
      </c>
    </row>
    <row r="253" spans="1:20" x14ac:dyDescent="0.25">
      <c r="A253">
        <v>98881</v>
      </c>
      <c r="B253" t="s">
        <v>29</v>
      </c>
      <c r="C253" t="s">
        <v>37</v>
      </c>
      <c r="D253" t="s">
        <v>40</v>
      </c>
      <c r="E253" t="s">
        <v>45</v>
      </c>
      <c r="F253">
        <v>2409</v>
      </c>
      <c r="G253" t="str">
        <f>_xlfn.XLOOKUP(C253,Summary!$D$6:$D$12,Summary!$C$6:$C$12)</f>
        <v>Ciarán</v>
      </c>
      <c r="H253" s="2">
        <v>10</v>
      </c>
      <c r="I253" s="2">
        <v>7</v>
      </c>
      <c r="J253" s="2">
        <v>16863</v>
      </c>
      <c r="K253" s="13">
        <f>VLOOKUP(C253,Summary!$D$6:$E$12,2,0)</f>
        <v>0.23</v>
      </c>
      <c r="L253" s="2" t="s">
        <v>84</v>
      </c>
      <c r="M253" s="2" t="str">
        <f t="shared" si="10"/>
        <v>vat not applied</v>
      </c>
      <c r="N253" s="2">
        <f t="shared" si="11"/>
        <v>3878.4900000000002</v>
      </c>
      <c r="O253" s="2">
        <v>1349.04</v>
      </c>
      <c r="P253" s="2">
        <v>15513.96</v>
      </c>
      <c r="Q253" s="2">
        <v>12045</v>
      </c>
      <c r="R253" s="2">
        <v>3468.9599999999991</v>
      </c>
      <c r="S253" s="1">
        <v>45116</v>
      </c>
      <c r="T253" s="2">
        <f t="shared" si="9"/>
        <v>18831.313686200789</v>
      </c>
    </row>
    <row r="254" spans="1:20" x14ac:dyDescent="0.25">
      <c r="A254">
        <v>57174</v>
      </c>
      <c r="B254" t="s">
        <v>38</v>
      </c>
      <c r="C254" t="s">
        <v>37</v>
      </c>
      <c r="D254" t="s">
        <v>40</v>
      </c>
      <c r="E254" t="s">
        <v>44</v>
      </c>
      <c r="F254">
        <v>1823</v>
      </c>
      <c r="G254" t="str">
        <f>_xlfn.XLOOKUP(C254,Summary!$D$6:$D$12,Summary!$C$6:$C$12)</f>
        <v>Ciarán</v>
      </c>
      <c r="H254" s="2">
        <v>10</v>
      </c>
      <c r="I254" s="2">
        <v>125</v>
      </c>
      <c r="J254" s="2">
        <v>227875</v>
      </c>
      <c r="K254" s="13">
        <f>VLOOKUP(C254,Summary!$D$6:$E$12,2,0)</f>
        <v>0.23</v>
      </c>
      <c r="L254" s="2" t="s">
        <v>84</v>
      </c>
      <c r="M254" s="2" t="str">
        <f t="shared" si="10"/>
        <v>vat not applied</v>
      </c>
      <c r="N254" s="2">
        <f t="shared" si="11"/>
        <v>52411.25</v>
      </c>
      <c r="O254" s="2">
        <v>2278.75</v>
      </c>
      <c r="P254" s="2">
        <v>225596.25</v>
      </c>
      <c r="Q254" s="2">
        <v>218760</v>
      </c>
      <c r="R254" s="2">
        <v>6836.25</v>
      </c>
      <c r="S254" s="1">
        <v>45178</v>
      </c>
      <c r="T254" s="2">
        <f t="shared" si="9"/>
        <v>254473.43926009632</v>
      </c>
    </row>
    <row r="255" spans="1:20" x14ac:dyDescent="0.25">
      <c r="A255">
        <v>41943</v>
      </c>
      <c r="B255" t="s">
        <v>39</v>
      </c>
      <c r="C255" t="s">
        <v>48</v>
      </c>
      <c r="D255" t="s">
        <v>42</v>
      </c>
      <c r="E255" t="s">
        <v>46</v>
      </c>
      <c r="F255">
        <v>2294</v>
      </c>
      <c r="G255" t="str">
        <f>_xlfn.XLOOKUP(C255,Summary!$D$6:$D$12,Summary!$C$6:$C$12)</f>
        <v>Luigi</v>
      </c>
      <c r="H255" s="2">
        <v>250</v>
      </c>
      <c r="I255" s="2">
        <v>300</v>
      </c>
      <c r="J255" s="2">
        <v>688200</v>
      </c>
      <c r="K255" s="13">
        <f>VLOOKUP(C255,Summary!$D$6:$E$12,2,0)</f>
        <v>0.22</v>
      </c>
      <c r="L255" s="2" t="s">
        <v>84</v>
      </c>
      <c r="M255" s="2" t="str">
        <f t="shared" si="10"/>
        <v>vat not applied</v>
      </c>
      <c r="N255" s="2">
        <f t="shared" si="11"/>
        <v>151404</v>
      </c>
      <c r="O255" s="2">
        <v>68820</v>
      </c>
      <c r="P255" s="2">
        <v>619380</v>
      </c>
      <c r="Q255" s="2">
        <v>573500</v>
      </c>
      <c r="R255" s="2">
        <v>45880</v>
      </c>
      <c r="S255" s="1">
        <v>45063</v>
      </c>
      <c r="T255" s="2">
        <f t="shared" si="9"/>
        <v>768529.32923224708</v>
      </c>
    </row>
    <row r="256" spans="1:20" x14ac:dyDescent="0.25">
      <c r="A256">
        <v>63797</v>
      </c>
      <c r="B256" t="s">
        <v>39</v>
      </c>
      <c r="C256" t="s">
        <v>49</v>
      </c>
      <c r="D256" t="s">
        <v>42</v>
      </c>
      <c r="E256" t="s">
        <v>31</v>
      </c>
      <c r="F256">
        <v>2001</v>
      </c>
      <c r="G256" t="str">
        <f>_xlfn.XLOOKUP(C256,Summary!$D$6:$D$12,Summary!$C$6:$C$12)</f>
        <v xml:space="preserve">Klaas </v>
      </c>
      <c r="H256" s="2">
        <v>250</v>
      </c>
      <c r="I256" s="2">
        <v>300</v>
      </c>
      <c r="J256" s="2">
        <v>600300</v>
      </c>
      <c r="K256" s="13">
        <f>VLOOKUP(C256,Summary!$D$6:$E$12,2,0)</f>
        <v>0.24</v>
      </c>
      <c r="L256" s="2" t="s">
        <v>84</v>
      </c>
      <c r="M256" s="2" t="str">
        <f t="shared" si="10"/>
        <v>vat not applied</v>
      </c>
      <c r="N256" s="2">
        <f t="shared" si="11"/>
        <v>144072</v>
      </c>
      <c r="O256" s="2">
        <v>0</v>
      </c>
      <c r="P256" s="2">
        <v>600300</v>
      </c>
      <c r="Q256" s="2">
        <v>500250</v>
      </c>
      <c r="R256" s="2">
        <v>100050</v>
      </c>
      <c r="S256" s="1">
        <v>45220</v>
      </c>
      <c r="T256" s="2">
        <f t="shared" si="9"/>
        <v>670369.30592577439</v>
      </c>
    </row>
    <row r="257" spans="1:20" x14ac:dyDescent="0.25">
      <c r="A257">
        <v>38609</v>
      </c>
      <c r="B257" t="s">
        <v>33</v>
      </c>
      <c r="C257" t="s">
        <v>49</v>
      </c>
      <c r="D257" t="s">
        <v>41</v>
      </c>
      <c r="E257" t="s">
        <v>46</v>
      </c>
      <c r="F257">
        <v>384</v>
      </c>
      <c r="G257" t="str">
        <f>_xlfn.XLOOKUP(C257,Summary!$D$6:$D$12,Summary!$C$6:$C$12)</f>
        <v xml:space="preserve">Klaas </v>
      </c>
      <c r="H257" s="2">
        <v>120</v>
      </c>
      <c r="I257" s="2">
        <v>15</v>
      </c>
      <c r="J257" s="2">
        <v>5760</v>
      </c>
      <c r="K257" s="13">
        <f>VLOOKUP(C257,Summary!$D$6:$E$12,2,0)</f>
        <v>0.24</v>
      </c>
      <c r="L257" s="2" t="s">
        <v>83</v>
      </c>
      <c r="M257" s="2">
        <f t="shared" si="10"/>
        <v>1382.3999999999999</v>
      </c>
      <c r="N257" s="2">
        <f t="shared" si="11"/>
        <v>1382.3999999999999</v>
      </c>
      <c r="O257" s="2">
        <v>633.59999999999991</v>
      </c>
      <c r="P257" s="2">
        <v>5126.3999999999996</v>
      </c>
      <c r="Q257" s="2">
        <v>3840</v>
      </c>
      <c r="R257" s="2">
        <v>1286.3999999999999</v>
      </c>
      <c r="S257" s="1">
        <v>45234</v>
      </c>
      <c r="T257" s="2">
        <f t="shared" si="9"/>
        <v>6432.3291723012826</v>
      </c>
    </row>
    <row r="258" spans="1:20" x14ac:dyDescent="0.25">
      <c r="A258">
        <v>77275</v>
      </c>
      <c r="B258" t="s">
        <v>38</v>
      </c>
      <c r="C258" t="s">
        <v>47</v>
      </c>
      <c r="D258" t="s">
        <v>35</v>
      </c>
      <c r="E258" t="s">
        <v>44</v>
      </c>
      <c r="F258">
        <v>1660</v>
      </c>
      <c r="G258" t="str">
        <f>_xlfn.XLOOKUP(C258,Summary!$D$6:$D$12,Summary!$C$6:$C$12)</f>
        <v>Pedro</v>
      </c>
      <c r="H258" s="2">
        <v>5</v>
      </c>
      <c r="I258" s="2">
        <v>125</v>
      </c>
      <c r="J258" s="2">
        <v>207500</v>
      </c>
      <c r="K258" s="13">
        <f>VLOOKUP(C258,Summary!$D$6:$E$12,2,0)</f>
        <v>0.21</v>
      </c>
      <c r="L258" s="2" t="s">
        <v>83</v>
      </c>
      <c r="M258" s="2">
        <f t="shared" si="10"/>
        <v>43575</v>
      </c>
      <c r="N258" s="2">
        <f t="shared" si="11"/>
        <v>43575</v>
      </c>
      <c r="O258" s="2">
        <v>4150</v>
      </c>
      <c r="P258" s="2">
        <v>203350</v>
      </c>
      <c r="Q258" s="2">
        <v>199200</v>
      </c>
      <c r="R258" s="2">
        <v>4150</v>
      </c>
      <c r="S258" s="1">
        <v>45010</v>
      </c>
      <c r="T258" s="2">
        <f t="shared" ref="T258:T321" si="12">J258/USD</f>
        <v>231720.19153689517</v>
      </c>
    </row>
    <row r="259" spans="1:20" x14ac:dyDescent="0.25">
      <c r="A259">
        <v>41743</v>
      </c>
      <c r="B259" t="s">
        <v>29</v>
      </c>
      <c r="C259" t="s">
        <v>49</v>
      </c>
      <c r="D259" t="s">
        <v>42</v>
      </c>
      <c r="E259" t="s">
        <v>44</v>
      </c>
      <c r="F259">
        <v>1326</v>
      </c>
      <c r="G259" t="str">
        <f>_xlfn.XLOOKUP(C259,Summary!$D$6:$D$12,Summary!$C$6:$C$12)</f>
        <v xml:space="preserve">Klaas </v>
      </c>
      <c r="H259" s="2">
        <v>250</v>
      </c>
      <c r="I259" s="2">
        <v>7</v>
      </c>
      <c r="J259" s="2">
        <v>9282</v>
      </c>
      <c r="K259" s="13">
        <f>VLOOKUP(C259,Summary!$D$6:$E$12,2,0)</f>
        <v>0.24</v>
      </c>
      <c r="L259" s="2" t="s">
        <v>83</v>
      </c>
      <c r="M259" s="2">
        <f t="shared" ref="M259:M322" si="13">IF(L259="Yes",N259,"vat not applied")</f>
        <v>2227.6799999999998</v>
      </c>
      <c r="N259" s="2">
        <f t="shared" ref="N259:N322" si="14">J259*K259</f>
        <v>2227.6799999999998</v>
      </c>
      <c r="O259" s="2">
        <v>92.82</v>
      </c>
      <c r="P259" s="2">
        <v>9189.18</v>
      </c>
      <c r="Q259" s="2">
        <v>6630</v>
      </c>
      <c r="R259" s="2">
        <v>2559.1800000000003</v>
      </c>
      <c r="S259" s="1">
        <v>45275</v>
      </c>
      <c r="T259" s="2">
        <f t="shared" si="12"/>
        <v>10365.430447448005</v>
      </c>
    </row>
    <row r="260" spans="1:20" x14ac:dyDescent="0.25">
      <c r="A260">
        <v>36924</v>
      </c>
      <c r="B260" t="s">
        <v>36</v>
      </c>
      <c r="C260" t="s">
        <v>47</v>
      </c>
      <c r="D260" t="s">
        <v>40</v>
      </c>
      <c r="E260" t="s">
        <v>45</v>
      </c>
      <c r="F260">
        <v>367</v>
      </c>
      <c r="G260" t="str">
        <f>_xlfn.XLOOKUP(C260,Summary!$D$6:$D$12,Summary!$C$6:$C$12)</f>
        <v>Pedro</v>
      </c>
      <c r="H260" s="2">
        <v>10</v>
      </c>
      <c r="I260" s="2">
        <v>12</v>
      </c>
      <c r="J260" s="2">
        <v>4404</v>
      </c>
      <c r="K260" s="13">
        <f>VLOOKUP(C260,Summary!$D$6:$E$12,2,0)</f>
        <v>0.21</v>
      </c>
      <c r="L260" s="2" t="s">
        <v>84</v>
      </c>
      <c r="M260" s="2" t="str">
        <f t="shared" si="13"/>
        <v>vat not applied</v>
      </c>
      <c r="N260" s="2">
        <f t="shared" si="14"/>
        <v>924.83999999999992</v>
      </c>
      <c r="O260" s="2">
        <v>396.36</v>
      </c>
      <c r="P260" s="2">
        <v>4007.64</v>
      </c>
      <c r="Q260" s="2">
        <v>1101</v>
      </c>
      <c r="R260" s="2">
        <v>2906.64</v>
      </c>
      <c r="S260" s="1">
        <v>45041</v>
      </c>
      <c r="T260" s="2">
        <f t="shared" si="12"/>
        <v>4918.0516796553557</v>
      </c>
    </row>
    <row r="261" spans="1:20" x14ac:dyDescent="0.25">
      <c r="A261">
        <v>30707</v>
      </c>
      <c r="B261" t="s">
        <v>39</v>
      </c>
      <c r="C261" t="s">
        <v>47</v>
      </c>
      <c r="D261" t="s">
        <v>35</v>
      </c>
      <c r="E261" t="s">
        <v>31</v>
      </c>
      <c r="F261">
        <v>958</v>
      </c>
      <c r="G261" t="str">
        <f>_xlfn.XLOOKUP(C261,Summary!$D$6:$D$12,Summary!$C$6:$C$12)</f>
        <v>Pedro</v>
      </c>
      <c r="H261" s="2">
        <v>5</v>
      </c>
      <c r="I261" s="2">
        <v>300</v>
      </c>
      <c r="J261" s="2">
        <v>287400</v>
      </c>
      <c r="K261" s="13">
        <f>VLOOKUP(C261,Summary!$D$6:$E$12,2,0)</f>
        <v>0.21</v>
      </c>
      <c r="L261" s="2" t="s">
        <v>83</v>
      </c>
      <c r="M261" s="2">
        <f t="shared" si="13"/>
        <v>60354</v>
      </c>
      <c r="N261" s="2">
        <f t="shared" si="14"/>
        <v>60354</v>
      </c>
      <c r="O261" s="2">
        <v>0</v>
      </c>
      <c r="P261" s="2">
        <v>287400</v>
      </c>
      <c r="Q261" s="2">
        <v>239500</v>
      </c>
      <c r="R261" s="2">
        <v>47900</v>
      </c>
      <c r="S261" s="1">
        <v>45051</v>
      </c>
      <c r="T261" s="2">
        <f t="shared" si="12"/>
        <v>320946.42432628275</v>
      </c>
    </row>
    <row r="262" spans="1:20" x14ac:dyDescent="0.25">
      <c r="A262">
        <v>29548</v>
      </c>
      <c r="B262" t="s">
        <v>29</v>
      </c>
      <c r="C262" t="s">
        <v>48</v>
      </c>
      <c r="D262" t="s">
        <v>42</v>
      </c>
      <c r="E262" t="s">
        <v>46</v>
      </c>
      <c r="F262">
        <v>267</v>
      </c>
      <c r="G262" t="str">
        <f>_xlfn.XLOOKUP(C262,Summary!$D$6:$D$12,Summary!$C$6:$C$12)</f>
        <v>Luigi</v>
      </c>
      <c r="H262" s="2">
        <v>250</v>
      </c>
      <c r="I262" s="2">
        <v>20</v>
      </c>
      <c r="J262" s="2">
        <v>5340</v>
      </c>
      <c r="K262" s="13">
        <f>VLOOKUP(C262,Summary!$D$6:$E$12,2,0)</f>
        <v>0.22</v>
      </c>
      <c r="L262" s="2" t="s">
        <v>83</v>
      </c>
      <c r="M262" s="2">
        <f t="shared" si="13"/>
        <v>1174.8</v>
      </c>
      <c r="N262" s="2">
        <f t="shared" si="14"/>
        <v>1174.8</v>
      </c>
      <c r="O262" s="2">
        <v>801</v>
      </c>
      <c r="P262" s="2">
        <v>4539</v>
      </c>
      <c r="Q262" s="2">
        <v>2670</v>
      </c>
      <c r="R262" s="2">
        <v>1869</v>
      </c>
      <c r="S262" s="1">
        <v>45011</v>
      </c>
      <c r="T262" s="2">
        <f t="shared" si="12"/>
        <v>5963.3051701543145</v>
      </c>
    </row>
    <row r="263" spans="1:20" x14ac:dyDescent="0.25">
      <c r="A263">
        <v>97337</v>
      </c>
      <c r="B263" t="s">
        <v>29</v>
      </c>
      <c r="C263" t="s">
        <v>49</v>
      </c>
      <c r="D263" t="s">
        <v>41</v>
      </c>
      <c r="E263" t="s">
        <v>45</v>
      </c>
      <c r="F263">
        <v>1582</v>
      </c>
      <c r="G263" t="str">
        <f>_xlfn.XLOOKUP(C263,Summary!$D$6:$D$12,Summary!$C$6:$C$12)</f>
        <v xml:space="preserve">Klaas </v>
      </c>
      <c r="H263" s="2">
        <v>120</v>
      </c>
      <c r="I263" s="2">
        <v>7</v>
      </c>
      <c r="J263" s="2">
        <v>11074</v>
      </c>
      <c r="K263" s="13">
        <f>VLOOKUP(C263,Summary!$D$6:$E$12,2,0)</f>
        <v>0.24</v>
      </c>
      <c r="L263" s="2" t="s">
        <v>83</v>
      </c>
      <c r="M263" s="2">
        <f t="shared" si="13"/>
        <v>2657.7599999999998</v>
      </c>
      <c r="N263" s="2">
        <f t="shared" si="14"/>
        <v>2657.7599999999998</v>
      </c>
      <c r="O263" s="2">
        <v>775.18</v>
      </c>
      <c r="P263" s="2">
        <v>10298.82</v>
      </c>
      <c r="Q263" s="2">
        <v>7910</v>
      </c>
      <c r="R263" s="2">
        <v>2388.8199999999997</v>
      </c>
      <c r="S263" s="1">
        <v>45171</v>
      </c>
      <c r="T263" s="2">
        <f t="shared" si="12"/>
        <v>12366.59952327507</v>
      </c>
    </row>
    <row r="264" spans="1:20" x14ac:dyDescent="0.25">
      <c r="A264">
        <v>50487</v>
      </c>
      <c r="B264" t="s">
        <v>39</v>
      </c>
      <c r="C264" t="s">
        <v>34</v>
      </c>
      <c r="D264" t="s">
        <v>42</v>
      </c>
      <c r="E264" t="s">
        <v>45</v>
      </c>
      <c r="F264">
        <v>959</v>
      </c>
      <c r="G264" t="str">
        <f>_xlfn.XLOOKUP(C264,Summary!$D$6:$D$12,Summary!$C$6:$C$12)</f>
        <v>Francoise</v>
      </c>
      <c r="H264" s="2">
        <v>250</v>
      </c>
      <c r="I264" s="2">
        <v>300</v>
      </c>
      <c r="J264" s="2">
        <v>287700</v>
      </c>
      <c r="K264" s="13">
        <f>VLOOKUP(C264,Summary!$D$6:$E$12,2,0)</f>
        <v>0.2</v>
      </c>
      <c r="L264" s="2" t="s">
        <v>84</v>
      </c>
      <c r="M264" s="2" t="str">
        <f t="shared" si="13"/>
        <v>vat not applied</v>
      </c>
      <c r="N264" s="2">
        <f t="shared" si="14"/>
        <v>57540</v>
      </c>
      <c r="O264" s="2">
        <v>20139</v>
      </c>
      <c r="P264" s="2">
        <v>267561</v>
      </c>
      <c r="Q264" s="2">
        <v>239750</v>
      </c>
      <c r="R264" s="2">
        <v>27811</v>
      </c>
      <c r="S264" s="1">
        <v>45210</v>
      </c>
      <c r="T264" s="2">
        <f t="shared" si="12"/>
        <v>321281.44147067348</v>
      </c>
    </row>
    <row r="265" spans="1:20" x14ac:dyDescent="0.25">
      <c r="A265">
        <v>56317</v>
      </c>
      <c r="B265" t="s">
        <v>29</v>
      </c>
      <c r="C265" t="s">
        <v>49</v>
      </c>
      <c r="D265" t="s">
        <v>35</v>
      </c>
      <c r="E265" t="s">
        <v>45</v>
      </c>
      <c r="F265">
        <v>1611</v>
      </c>
      <c r="G265" t="str">
        <f>_xlfn.XLOOKUP(C265,Summary!$D$6:$D$12,Summary!$C$6:$C$12)</f>
        <v xml:space="preserve">Klaas </v>
      </c>
      <c r="H265" s="2">
        <v>5</v>
      </c>
      <c r="I265" s="2">
        <v>7</v>
      </c>
      <c r="J265" s="2">
        <v>11277</v>
      </c>
      <c r="K265" s="13">
        <f>VLOOKUP(C265,Summary!$D$6:$E$12,2,0)</f>
        <v>0.24</v>
      </c>
      <c r="L265" s="2" t="s">
        <v>84</v>
      </c>
      <c r="M265" s="2" t="str">
        <f t="shared" si="13"/>
        <v>vat not applied</v>
      </c>
      <c r="N265" s="2">
        <f t="shared" si="14"/>
        <v>2706.48</v>
      </c>
      <c r="O265" s="2">
        <v>1014.93</v>
      </c>
      <c r="P265" s="2">
        <v>10262.07</v>
      </c>
      <c r="Q265" s="2">
        <v>8055</v>
      </c>
      <c r="R265" s="2">
        <v>2207.0699999999997</v>
      </c>
      <c r="S265" s="1">
        <v>45258</v>
      </c>
      <c r="T265" s="2">
        <f t="shared" si="12"/>
        <v>12593.294457646105</v>
      </c>
    </row>
    <row r="266" spans="1:20" x14ac:dyDescent="0.25">
      <c r="A266">
        <v>83130</v>
      </c>
      <c r="B266" t="s">
        <v>29</v>
      </c>
      <c r="C266" t="s">
        <v>34</v>
      </c>
      <c r="D266" t="s">
        <v>41</v>
      </c>
      <c r="E266" t="s">
        <v>46</v>
      </c>
      <c r="F266">
        <v>639</v>
      </c>
      <c r="G266" t="str">
        <f>_xlfn.XLOOKUP(C266,Summary!$D$6:$D$12,Summary!$C$6:$C$12)</f>
        <v>Francoise</v>
      </c>
      <c r="H266" s="2">
        <v>120</v>
      </c>
      <c r="I266" s="2">
        <v>350</v>
      </c>
      <c r="J266" s="2">
        <v>223650</v>
      </c>
      <c r="K266" s="13">
        <f>VLOOKUP(C266,Summary!$D$6:$E$12,2,0)</f>
        <v>0.2</v>
      </c>
      <c r="L266" s="2" t="s">
        <v>84</v>
      </c>
      <c r="M266" s="2" t="str">
        <f t="shared" si="13"/>
        <v>vat not applied</v>
      </c>
      <c r="N266" s="2">
        <f t="shared" si="14"/>
        <v>44730</v>
      </c>
      <c r="O266" s="2">
        <v>22365</v>
      </c>
      <c r="P266" s="2">
        <v>201285</v>
      </c>
      <c r="Q266" s="2">
        <v>166140</v>
      </c>
      <c r="R266" s="2">
        <v>35145</v>
      </c>
      <c r="S266" s="1">
        <v>45158</v>
      </c>
      <c r="T266" s="2">
        <f t="shared" si="12"/>
        <v>249755.28114326074</v>
      </c>
    </row>
    <row r="267" spans="1:20" x14ac:dyDescent="0.25">
      <c r="A267">
        <v>41771</v>
      </c>
      <c r="B267" t="s">
        <v>29</v>
      </c>
      <c r="C267" t="s">
        <v>32</v>
      </c>
      <c r="D267" t="s">
        <v>35</v>
      </c>
      <c r="E267" t="s">
        <v>46</v>
      </c>
      <c r="F267">
        <v>1199</v>
      </c>
      <c r="G267" t="str">
        <f>_xlfn.XLOOKUP(C267,Summary!$D$6:$D$12,Summary!$C$6:$C$12)</f>
        <v>Bertha</v>
      </c>
      <c r="H267" s="2">
        <v>5</v>
      </c>
      <c r="I267" s="2">
        <v>350</v>
      </c>
      <c r="J267" s="2">
        <v>419650</v>
      </c>
      <c r="K267" s="13">
        <f>VLOOKUP(C267,Summary!$D$6:$E$12,2,0)</f>
        <v>0.19</v>
      </c>
      <c r="L267" s="2" t="s">
        <v>84</v>
      </c>
      <c r="M267" s="2" t="str">
        <f t="shared" si="13"/>
        <v>vat not applied</v>
      </c>
      <c r="N267" s="2">
        <f t="shared" si="14"/>
        <v>79733.5</v>
      </c>
      <c r="O267" s="2">
        <v>58751</v>
      </c>
      <c r="P267" s="2">
        <v>360899</v>
      </c>
      <c r="Q267" s="2">
        <v>311740</v>
      </c>
      <c r="R267" s="2">
        <v>49159</v>
      </c>
      <c r="S267" s="1">
        <v>45204</v>
      </c>
      <c r="T267" s="2">
        <f t="shared" si="12"/>
        <v>468633.1488118461</v>
      </c>
    </row>
    <row r="268" spans="1:20" x14ac:dyDescent="0.25">
      <c r="A268">
        <v>75058</v>
      </c>
      <c r="B268" t="s">
        <v>38</v>
      </c>
      <c r="C268" t="s">
        <v>48</v>
      </c>
      <c r="D268" t="s">
        <v>35</v>
      </c>
      <c r="E268" t="s">
        <v>45</v>
      </c>
      <c r="F268">
        <v>2797</v>
      </c>
      <c r="G268" t="str">
        <f>_xlfn.XLOOKUP(C268,Summary!$D$6:$D$12,Summary!$C$6:$C$12)</f>
        <v>Luigi</v>
      </c>
      <c r="H268" s="2">
        <v>5</v>
      </c>
      <c r="I268" s="2">
        <v>125</v>
      </c>
      <c r="J268" s="2">
        <v>349625</v>
      </c>
      <c r="K268" s="13">
        <f>VLOOKUP(C268,Summary!$D$6:$E$12,2,0)</f>
        <v>0.22</v>
      </c>
      <c r="L268" s="2" t="s">
        <v>83</v>
      </c>
      <c r="M268" s="2">
        <f t="shared" si="13"/>
        <v>76917.5</v>
      </c>
      <c r="N268" s="2">
        <f t="shared" si="14"/>
        <v>76917.5</v>
      </c>
      <c r="O268" s="2">
        <v>31466.25</v>
      </c>
      <c r="P268" s="2">
        <v>318158.75</v>
      </c>
      <c r="Q268" s="2">
        <v>335640</v>
      </c>
      <c r="R268" s="2">
        <v>-17481.25</v>
      </c>
      <c r="S268" s="1">
        <v>45063</v>
      </c>
      <c r="T268" s="2">
        <f t="shared" si="12"/>
        <v>390434.56369198544</v>
      </c>
    </row>
    <row r="269" spans="1:20" x14ac:dyDescent="0.25">
      <c r="A269">
        <v>60714</v>
      </c>
      <c r="B269" t="s">
        <v>36</v>
      </c>
      <c r="C269" t="s">
        <v>47</v>
      </c>
      <c r="D269" t="s">
        <v>35</v>
      </c>
      <c r="E269" t="s">
        <v>44</v>
      </c>
      <c r="F269">
        <v>690</v>
      </c>
      <c r="G269" t="str">
        <f>_xlfn.XLOOKUP(C269,Summary!$D$6:$D$12,Summary!$C$6:$C$12)</f>
        <v>Pedro</v>
      </c>
      <c r="H269" s="2">
        <v>5</v>
      </c>
      <c r="I269" s="2">
        <v>12</v>
      </c>
      <c r="J269" s="2">
        <v>8280</v>
      </c>
      <c r="K269" s="13">
        <f>VLOOKUP(C269,Summary!$D$6:$E$12,2,0)</f>
        <v>0.21</v>
      </c>
      <c r="L269" s="2" t="s">
        <v>83</v>
      </c>
      <c r="M269" s="2">
        <f t="shared" si="13"/>
        <v>1738.8</v>
      </c>
      <c r="N269" s="2">
        <f t="shared" si="14"/>
        <v>1738.8</v>
      </c>
      <c r="O269" s="2">
        <v>165.6</v>
      </c>
      <c r="P269" s="2">
        <v>8114.4</v>
      </c>
      <c r="Q269" s="2">
        <v>2070</v>
      </c>
      <c r="R269" s="2">
        <v>6044.4</v>
      </c>
      <c r="S269" s="1">
        <v>45043</v>
      </c>
      <c r="T269" s="2">
        <f t="shared" si="12"/>
        <v>9246.4731851830948</v>
      </c>
    </row>
    <row r="270" spans="1:20" x14ac:dyDescent="0.25">
      <c r="A270">
        <v>49817</v>
      </c>
      <c r="B270" t="s">
        <v>38</v>
      </c>
      <c r="C270" t="s">
        <v>34</v>
      </c>
      <c r="D270" t="s">
        <v>40</v>
      </c>
      <c r="E270" t="s">
        <v>44</v>
      </c>
      <c r="F270">
        <v>1287</v>
      </c>
      <c r="G270" t="str">
        <f>_xlfn.XLOOKUP(C270,Summary!$D$6:$D$12,Summary!$C$6:$C$12)</f>
        <v>Francoise</v>
      </c>
      <c r="H270" s="2">
        <v>10</v>
      </c>
      <c r="I270" s="2">
        <v>125</v>
      </c>
      <c r="J270" s="2">
        <v>160875</v>
      </c>
      <c r="K270" s="13">
        <f>VLOOKUP(C270,Summary!$D$6:$E$12,2,0)</f>
        <v>0.2</v>
      </c>
      <c r="L270" s="2" t="s">
        <v>83</v>
      </c>
      <c r="M270" s="2">
        <f t="shared" si="13"/>
        <v>32175</v>
      </c>
      <c r="N270" s="2">
        <f t="shared" si="14"/>
        <v>32175</v>
      </c>
      <c r="O270" s="2">
        <v>4826.25</v>
      </c>
      <c r="P270" s="2">
        <v>156048.75</v>
      </c>
      <c r="Q270" s="2">
        <v>154440</v>
      </c>
      <c r="R270" s="2">
        <v>1608.75</v>
      </c>
      <c r="S270" s="1">
        <v>45029</v>
      </c>
      <c r="T270" s="2">
        <f t="shared" si="12"/>
        <v>179652.94367950849</v>
      </c>
    </row>
    <row r="271" spans="1:20" x14ac:dyDescent="0.25">
      <c r="A271">
        <v>83124</v>
      </c>
      <c r="B271" t="s">
        <v>33</v>
      </c>
      <c r="C271" t="s">
        <v>37</v>
      </c>
      <c r="D271" t="s">
        <v>41</v>
      </c>
      <c r="E271" t="s">
        <v>45</v>
      </c>
      <c r="F271">
        <v>1262</v>
      </c>
      <c r="G271" t="str">
        <f>_xlfn.XLOOKUP(C271,Summary!$D$6:$D$12,Summary!$C$6:$C$12)</f>
        <v>Ciarán</v>
      </c>
      <c r="H271" s="2">
        <v>120</v>
      </c>
      <c r="I271" s="2">
        <v>15</v>
      </c>
      <c r="J271" s="2">
        <v>18930</v>
      </c>
      <c r="K271" s="13">
        <f>VLOOKUP(C271,Summary!$D$6:$E$12,2,0)</f>
        <v>0.23</v>
      </c>
      <c r="L271" s="2" t="s">
        <v>84</v>
      </c>
      <c r="M271" s="2" t="str">
        <f t="shared" si="13"/>
        <v>vat not applied</v>
      </c>
      <c r="N271" s="2">
        <f t="shared" si="14"/>
        <v>4353.9000000000005</v>
      </c>
      <c r="O271" s="2">
        <v>1325.1</v>
      </c>
      <c r="P271" s="2">
        <v>17604.900000000001</v>
      </c>
      <c r="Q271" s="2">
        <v>12620</v>
      </c>
      <c r="R271" s="2">
        <v>4984.9000000000015</v>
      </c>
      <c r="S271" s="1">
        <v>45188</v>
      </c>
      <c r="T271" s="2">
        <f t="shared" si="12"/>
        <v>21139.581811052652</v>
      </c>
    </row>
    <row r="272" spans="1:20" x14ac:dyDescent="0.25">
      <c r="A272">
        <v>82959</v>
      </c>
      <c r="B272" t="s">
        <v>33</v>
      </c>
      <c r="C272" t="s">
        <v>49</v>
      </c>
      <c r="D272" t="s">
        <v>43</v>
      </c>
      <c r="E272" t="s">
        <v>46</v>
      </c>
      <c r="F272">
        <v>1743</v>
      </c>
      <c r="G272" t="str">
        <f>_xlfn.XLOOKUP(C272,Summary!$D$6:$D$12,Summary!$C$6:$C$12)</f>
        <v xml:space="preserve">Klaas </v>
      </c>
      <c r="H272" s="2">
        <v>260</v>
      </c>
      <c r="I272" s="2">
        <v>15</v>
      </c>
      <c r="J272" s="2">
        <v>26145</v>
      </c>
      <c r="K272" s="13">
        <f>VLOOKUP(C272,Summary!$D$6:$E$12,2,0)</f>
        <v>0.24</v>
      </c>
      <c r="L272" s="2" t="s">
        <v>84</v>
      </c>
      <c r="M272" s="2" t="str">
        <f t="shared" si="13"/>
        <v>vat not applied</v>
      </c>
      <c r="N272" s="2">
        <f t="shared" si="14"/>
        <v>6274.8</v>
      </c>
      <c r="O272" s="2">
        <v>3660.3</v>
      </c>
      <c r="P272" s="2">
        <v>22484.7</v>
      </c>
      <c r="Q272" s="2">
        <v>17430</v>
      </c>
      <c r="R272" s="2">
        <v>5054.7000000000007</v>
      </c>
      <c r="S272" s="1">
        <v>45209</v>
      </c>
      <c r="T272" s="2">
        <f t="shared" si="12"/>
        <v>29196.744133648794</v>
      </c>
    </row>
    <row r="273" spans="1:20" x14ac:dyDescent="0.25">
      <c r="A273">
        <v>27636</v>
      </c>
      <c r="B273" t="s">
        <v>29</v>
      </c>
      <c r="C273" t="s">
        <v>32</v>
      </c>
      <c r="D273" t="s">
        <v>40</v>
      </c>
      <c r="E273" t="s">
        <v>45</v>
      </c>
      <c r="F273">
        <v>2125</v>
      </c>
      <c r="G273" t="str">
        <f>_xlfn.XLOOKUP(C273,Summary!$D$6:$D$12,Summary!$C$6:$C$12)</f>
        <v>Bertha</v>
      </c>
      <c r="H273" s="2">
        <v>10</v>
      </c>
      <c r="I273" s="2">
        <v>7</v>
      </c>
      <c r="J273" s="2">
        <v>14875</v>
      </c>
      <c r="K273" s="13">
        <f>VLOOKUP(C273,Summary!$D$6:$E$12,2,0)</f>
        <v>0.19</v>
      </c>
      <c r="L273" s="2" t="s">
        <v>83</v>
      </c>
      <c r="M273" s="2">
        <f t="shared" si="13"/>
        <v>2826.25</v>
      </c>
      <c r="N273" s="2">
        <f t="shared" si="14"/>
        <v>2826.25</v>
      </c>
      <c r="O273" s="2">
        <v>1041.25</v>
      </c>
      <c r="P273" s="2">
        <v>13833.75</v>
      </c>
      <c r="Q273" s="2">
        <v>10625</v>
      </c>
      <c r="R273" s="2">
        <v>3208.75</v>
      </c>
      <c r="S273" s="1">
        <v>45231</v>
      </c>
      <c r="T273" s="2">
        <f t="shared" si="12"/>
        <v>16611.266742705135</v>
      </c>
    </row>
    <row r="274" spans="1:20" x14ac:dyDescent="0.25">
      <c r="A274">
        <v>64404</v>
      </c>
      <c r="B274" t="s">
        <v>29</v>
      </c>
      <c r="C274" t="s">
        <v>48</v>
      </c>
      <c r="D274" t="s">
        <v>40</v>
      </c>
      <c r="E274" t="s">
        <v>45</v>
      </c>
      <c r="F274">
        <v>2663</v>
      </c>
      <c r="G274" t="str">
        <f>_xlfn.XLOOKUP(C274,Summary!$D$6:$D$12,Summary!$C$6:$C$12)</f>
        <v>Luigi</v>
      </c>
      <c r="H274" s="2">
        <v>10</v>
      </c>
      <c r="I274" s="2">
        <v>20</v>
      </c>
      <c r="J274" s="2">
        <v>53260</v>
      </c>
      <c r="K274" s="13">
        <f>VLOOKUP(C274,Summary!$D$6:$E$12,2,0)</f>
        <v>0.22</v>
      </c>
      <c r="L274" s="2" t="s">
        <v>83</v>
      </c>
      <c r="M274" s="2">
        <f t="shared" si="13"/>
        <v>11717.2</v>
      </c>
      <c r="N274" s="2">
        <f t="shared" si="14"/>
        <v>11717.2</v>
      </c>
      <c r="O274" s="2">
        <v>2663</v>
      </c>
      <c r="P274" s="2">
        <v>50597</v>
      </c>
      <c r="Q274" s="2">
        <v>26630</v>
      </c>
      <c r="R274" s="2">
        <v>23967</v>
      </c>
      <c r="S274" s="1">
        <v>44952</v>
      </c>
      <c r="T274" s="2">
        <f t="shared" si="12"/>
        <v>59476.710367494154</v>
      </c>
    </row>
    <row r="275" spans="1:20" x14ac:dyDescent="0.25">
      <c r="A275">
        <v>95728</v>
      </c>
      <c r="B275" t="s">
        <v>39</v>
      </c>
      <c r="C275" t="s">
        <v>47</v>
      </c>
      <c r="D275" t="s">
        <v>35</v>
      </c>
      <c r="E275" t="s">
        <v>46</v>
      </c>
      <c r="F275">
        <v>546</v>
      </c>
      <c r="G275" t="str">
        <f>_xlfn.XLOOKUP(C275,Summary!$D$6:$D$12,Summary!$C$6:$C$12)</f>
        <v>Pedro</v>
      </c>
      <c r="H275" s="2">
        <v>5</v>
      </c>
      <c r="I275" s="2">
        <v>300</v>
      </c>
      <c r="J275" s="2">
        <v>163800</v>
      </c>
      <c r="K275" s="13">
        <f>VLOOKUP(C275,Summary!$D$6:$E$12,2,0)</f>
        <v>0.21</v>
      </c>
      <c r="L275" s="2" t="s">
        <v>84</v>
      </c>
      <c r="M275" s="2" t="str">
        <f t="shared" si="13"/>
        <v>vat not applied</v>
      </c>
      <c r="N275" s="2">
        <f t="shared" si="14"/>
        <v>34398</v>
      </c>
      <c r="O275" s="2">
        <v>24570</v>
      </c>
      <c r="P275" s="2">
        <v>139230</v>
      </c>
      <c r="Q275" s="2">
        <v>136500</v>
      </c>
      <c r="R275" s="2">
        <v>2730</v>
      </c>
      <c r="S275" s="1">
        <v>45239</v>
      </c>
      <c r="T275" s="2">
        <f t="shared" si="12"/>
        <v>182919.36083731774</v>
      </c>
    </row>
    <row r="276" spans="1:20" x14ac:dyDescent="0.25">
      <c r="A276">
        <v>87745</v>
      </c>
      <c r="B276" t="s">
        <v>29</v>
      </c>
      <c r="C276" t="s">
        <v>48</v>
      </c>
      <c r="D276" t="s">
        <v>41</v>
      </c>
      <c r="E276" t="s">
        <v>46</v>
      </c>
      <c r="F276">
        <v>606</v>
      </c>
      <c r="G276" t="str">
        <f>_xlfn.XLOOKUP(C276,Summary!$D$6:$D$12,Summary!$C$6:$C$12)</f>
        <v>Luigi</v>
      </c>
      <c r="H276" s="2">
        <v>120</v>
      </c>
      <c r="I276" s="2">
        <v>20</v>
      </c>
      <c r="J276" s="2">
        <v>12120</v>
      </c>
      <c r="K276" s="13">
        <f>VLOOKUP(C276,Summary!$D$6:$E$12,2,0)</f>
        <v>0.22</v>
      </c>
      <c r="L276" s="2" t="s">
        <v>83</v>
      </c>
      <c r="M276" s="2">
        <f t="shared" si="13"/>
        <v>2666.4</v>
      </c>
      <c r="N276" s="2">
        <f t="shared" si="14"/>
        <v>2666.4</v>
      </c>
      <c r="O276" s="2">
        <v>1696.8000000000002</v>
      </c>
      <c r="P276" s="2">
        <v>10423.200000000001</v>
      </c>
      <c r="Q276" s="2">
        <v>6060</v>
      </c>
      <c r="R276" s="2">
        <v>4363.2000000000007</v>
      </c>
      <c r="S276" s="1">
        <v>45112</v>
      </c>
      <c r="T276" s="2">
        <f t="shared" si="12"/>
        <v>13534.692633383949</v>
      </c>
    </row>
    <row r="277" spans="1:20" x14ac:dyDescent="0.25">
      <c r="A277">
        <v>80718</v>
      </c>
      <c r="B277" t="s">
        <v>39</v>
      </c>
      <c r="C277" t="s">
        <v>48</v>
      </c>
      <c r="D277" t="s">
        <v>41</v>
      </c>
      <c r="E277" t="s">
        <v>46</v>
      </c>
      <c r="F277">
        <v>2574</v>
      </c>
      <c r="G277" t="str">
        <f>_xlfn.XLOOKUP(C277,Summary!$D$6:$D$12,Summary!$C$6:$C$12)</f>
        <v>Luigi</v>
      </c>
      <c r="H277" s="2">
        <v>120</v>
      </c>
      <c r="I277" s="2">
        <v>300</v>
      </c>
      <c r="J277" s="2">
        <v>772200</v>
      </c>
      <c r="K277" s="13">
        <f>VLOOKUP(C277,Summary!$D$6:$E$12,2,0)</f>
        <v>0.22</v>
      </c>
      <c r="L277" s="2" t="s">
        <v>83</v>
      </c>
      <c r="M277" s="2">
        <f t="shared" si="13"/>
        <v>169884</v>
      </c>
      <c r="N277" s="2">
        <f t="shared" si="14"/>
        <v>169884</v>
      </c>
      <c r="O277" s="2">
        <v>115830</v>
      </c>
      <c r="P277" s="2">
        <v>656370</v>
      </c>
      <c r="Q277" s="2">
        <v>643500</v>
      </c>
      <c r="R277" s="2">
        <v>12870</v>
      </c>
      <c r="S277" s="1">
        <v>45073</v>
      </c>
      <c r="T277" s="2">
        <f t="shared" si="12"/>
        <v>862334.12966164073</v>
      </c>
    </row>
    <row r="278" spans="1:20" x14ac:dyDescent="0.25">
      <c r="A278">
        <v>86993</v>
      </c>
      <c r="B278" t="s">
        <v>33</v>
      </c>
      <c r="C278" t="s">
        <v>47</v>
      </c>
      <c r="D278" t="s">
        <v>42</v>
      </c>
      <c r="E278" t="s">
        <v>44</v>
      </c>
      <c r="F278">
        <v>1514</v>
      </c>
      <c r="G278" t="str">
        <f>_xlfn.XLOOKUP(C278,Summary!$D$6:$D$12,Summary!$C$6:$C$12)</f>
        <v>Pedro</v>
      </c>
      <c r="H278" s="2">
        <v>250</v>
      </c>
      <c r="I278" s="2">
        <v>15</v>
      </c>
      <c r="J278" s="2">
        <v>22710</v>
      </c>
      <c r="K278" s="13">
        <f>VLOOKUP(C278,Summary!$D$6:$E$12,2,0)</f>
        <v>0.21</v>
      </c>
      <c r="L278" s="2" t="s">
        <v>84</v>
      </c>
      <c r="M278" s="2" t="str">
        <f t="shared" si="13"/>
        <v>vat not applied</v>
      </c>
      <c r="N278" s="2">
        <f t="shared" si="14"/>
        <v>4769.0999999999995</v>
      </c>
      <c r="O278" s="2">
        <v>908.4</v>
      </c>
      <c r="P278" s="2">
        <v>21801.599999999999</v>
      </c>
      <c r="Q278" s="2">
        <v>15140</v>
      </c>
      <c r="R278" s="2">
        <v>6661.5999999999985</v>
      </c>
      <c r="S278" s="1">
        <v>45238</v>
      </c>
      <c r="T278" s="2">
        <f t="shared" si="12"/>
        <v>25360.79783037537</v>
      </c>
    </row>
    <row r="279" spans="1:20" x14ac:dyDescent="0.25">
      <c r="A279">
        <v>59984</v>
      </c>
      <c r="B279" t="s">
        <v>29</v>
      </c>
      <c r="C279" t="s">
        <v>37</v>
      </c>
      <c r="D279" t="s">
        <v>40</v>
      </c>
      <c r="E279" t="s">
        <v>45</v>
      </c>
      <c r="F279">
        <v>1362</v>
      </c>
      <c r="G279" t="str">
        <f>_xlfn.XLOOKUP(C279,Summary!$D$6:$D$12,Summary!$C$6:$C$12)</f>
        <v>Ciarán</v>
      </c>
      <c r="H279" s="2">
        <v>10</v>
      </c>
      <c r="I279" s="2">
        <v>350</v>
      </c>
      <c r="J279" s="2">
        <v>476700</v>
      </c>
      <c r="K279" s="13">
        <f>VLOOKUP(C279,Summary!$D$6:$E$12,2,0)</f>
        <v>0.23</v>
      </c>
      <c r="L279" s="2" t="s">
        <v>83</v>
      </c>
      <c r="M279" s="2">
        <f t="shared" si="13"/>
        <v>109641</v>
      </c>
      <c r="N279" s="2">
        <f t="shared" si="14"/>
        <v>109641</v>
      </c>
      <c r="O279" s="2">
        <v>38136</v>
      </c>
      <c r="P279" s="2">
        <v>438564</v>
      </c>
      <c r="Q279" s="2">
        <v>354120</v>
      </c>
      <c r="R279" s="2">
        <v>84444</v>
      </c>
      <c r="S279" s="1">
        <v>45160</v>
      </c>
      <c r="T279" s="2">
        <f t="shared" si="12"/>
        <v>532342.24243680935</v>
      </c>
    </row>
    <row r="280" spans="1:20" x14ac:dyDescent="0.25">
      <c r="A280">
        <v>73882</v>
      </c>
      <c r="B280" t="s">
        <v>36</v>
      </c>
      <c r="C280" t="s">
        <v>37</v>
      </c>
      <c r="D280" t="s">
        <v>30</v>
      </c>
      <c r="E280" t="s">
        <v>45</v>
      </c>
      <c r="F280">
        <v>1884</v>
      </c>
      <c r="G280" t="str">
        <f>_xlfn.XLOOKUP(C280,Summary!$D$6:$D$12,Summary!$C$6:$C$12)</f>
        <v>Ciarán</v>
      </c>
      <c r="H280" s="2">
        <v>3</v>
      </c>
      <c r="I280" s="2">
        <v>12</v>
      </c>
      <c r="J280" s="2">
        <v>22608</v>
      </c>
      <c r="K280" s="13">
        <f>VLOOKUP(C280,Summary!$D$6:$E$12,2,0)</f>
        <v>0.23</v>
      </c>
      <c r="L280" s="2" t="s">
        <v>83</v>
      </c>
      <c r="M280" s="2">
        <f t="shared" si="13"/>
        <v>5199.84</v>
      </c>
      <c r="N280" s="2">
        <f t="shared" si="14"/>
        <v>5199.84</v>
      </c>
      <c r="O280" s="2">
        <v>1582.56</v>
      </c>
      <c r="P280" s="2">
        <v>21025.439999999999</v>
      </c>
      <c r="Q280" s="2">
        <v>5652</v>
      </c>
      <c r="R280" s="2">
        <v>15373.439999999999</v>
      </c>
      <c r="S280" s="1">
        <v>45053</v>
      </c>
      <c r="T280" s="2">
        <f t="shared" si="12"/>
        <v>25246.892001282537</v>
      </c>
    </row>
    <row r="281" spans="1:20" x14ac:dyDescent="0.25">
      <c r="A281">
        <v>56943</v>
      </c>
      <c r="B281" t="s">
        <v>29</v>
      </c>
      <c r="C281" t="s">
        <v>37</v>
      </c>
      <c r="D281" t="s">
        <v>41</v>
      </c>
      <c r="E281" t="s">
        <v>44</v>
      </c>
      <c r="F281">
        <v>639</v>
      </c>
      <c r="G281" t="str">
        <f>_xlfn.XLOOKUP(C281,Summary!$D$6:$D$12,Summary!$C$6:$C$12)</f>
        <v>Ciarán</v>
      </c>
      <c r="H281" s="2">
        <v>120</v>
      </c>
      <c r="I281" s="2">
        <v>7</v>
      </c>
      <c r="J281" s="2">
        <v>4473</v>
      </c>
      <c r="K281" s="13">
        <f>VLOOKUP(C281,Summary!$D$6:$E$12,2,0)</f>
        <v>0.23</v>
      </c>
      <c r="L281" s="2" t="s">
        <v>84</v>
      </c>
      <c r="M281" s="2" t="str">
        <f t="shared" si="13"/>
        <v>vat not applied</v>
      </c>
      <c r="N281" s="2">
        <f t="shared" si="14"/>
        <v>1028.79</v>
      </c>
      <c r="O281" s="2">
        <v>44.73</v>
      </c>
      <c r="P281" s="2">
        <v>4428.2700000000004</v>
      </c>
      <c r="Q281" s="2">
        <v>3195</v>
      </c>
      <c r="R281" s="2">
        <v>1233.2700000000004</v>
      </c>
      <c r="S281" s="1">
        <v>45018</v>
      </c>
      <c r="T281" s="2">
        <f t="shared" si="12"/>
        <v>4995.1056228652151</v>
      </c>
    </row>
    <row r="282" spans="1:20" x14ac:dyDescent="0.25">
      <c r="A282">
        <v>49425</v>
      </c>
      <c r="B282" t="s">
        <v>29</v>
      </c>
      <c r="C282" t="s">
        <v>48</v>
      </c>
      <c r="D282" t="s">
        <v>30</v>
      </c>
      <c r="E282" t="s">
        <v>45</v>
      </c>
      <c r="F282">
        <v>1117.5</v>
      </c>
      <c r="G282" t="str">
        <f>_xlfn.XLOOKUP(C282,Summary!$D$6:$D$12,Summary!$C$6:$C$12)</f>
        <v>Luigi</v>
      </c>
      <c r="H282" s="2">
        <v>3</v>
      </c>
      <c r="I282" s="2">
        <v>20</v>
      </c>
      <c r="J282" s="2">
        <v>22350</v>
      </c>
      <c r="K282" s="13">
        <f>VLOOKUP(C282,Summary!$D$6:$E$12,2,0)</f>
        <v>0.22</v>
      </c>
      <c r="L282" s="2" t="s">
        <v>84</v>
      </c>
      <c r="M282" s="2" t="str">
        <f t="shared" si="13"/>
        <v>vat not applied</v>
      </c>
      <c r="N282" s="2">
        <f t="shared" si="14"/>
        <v>4917</v>
      </c>
      <c r="O282" s="2">
        <v>1341</v>
      </c>
      <c r="P282" s="2">
        <v>21009</v>
      </c>
      <c r="Q282" s="2">
        <v>11175</v>
      </c>
      <c r="R282" s="2">
        <v>9834</v>
      </c>
      <c r="S282" s="1">
        <v>45283</v>
      </c>
      <c r="T282" s="2">
        <f t="shared" si="12"/>
        <v>24958.77725710654</v>
      </c>
    </row>
    <row r="283" spans="1:20" x14ac:dyDescent="0.25">
      <c r="A283">
        <v>17136</v>
      </c>
      <c r="B283" t="s">
        <v>38</v>
      </c>
      <c r="C283" t="s">
        <v>37</v>
      </c>
      <c r="D283" t="s">
        <v>40</v>
      </c>
      <c r="E283" t="s">
        <v>44</v>
      </c>
      <c r="F283">
        <v>1570</v>
      </c>
      <c r="G283" t="str">
        <f>_xlfn.XLOOKUP(C283,Summary!$D$6:$D$12,Summary!$C$6:$C$12)</f>
        <v>Ciarán</v>
      </c>
      <c r="H283" s="2">
        <v>10</v>
      </c>
      <c r="I283" s="2">
        <v>125</v>
      </c>
      <c r="J283" s="2">
        <v>196250</v>
      </c>
      <c r="K283" s="13">
        <f>VLOOKUP(C283,Summary!$D$6:$E$12,2,0)</f>
        <v>0.23</v>
      </c>
      <c r="L283" s="2" t="s">
        <v>83</v>
      </c>
      <c r="M283" s="2">
        <f t="shared" si="13"/>
        <v>45137.5</v>
      </c>
      <c r="N283" s="2">
        <f t="shared" si="14"/>
        <v>45137.5</v>
      </c>
      <c r="O283" s="2">
        <v>5887.5</v>
      </c>
      <c r="P283" s="2">
        <v>190362.5</v>
      </c>
      <c r="Q283" s="2">
        <v>188400</v>
      </c>
      <c r="R283" s="2">
        <v>1962.5</v>
      </c>
      <c r="S283" s="1">
        <v>45051</v>
      </c>
      <c r="T283" s="2">
        <f t="shared" si="12"/>
        <v>219157.04862224424</v>
      </c>
    </row>
    <row r="284" spans="1:20" x14ac:dyDescent="0.25">
      <c r="A284">
        <v>13656</v>
      </c>
      <c r="B284" t="s">
        <v>36</v>
      </c>
      <c r="C284" t="s">
        <v>34</v>
      </c>
      <c r="D284" t="s">
        <v>35</v>
      </c>
      <c r="E284" t="s">
        <v>44</v>
      </c>
      <c r="F284">
        <v>1901</v>
      </c>
      <c r="G284" t="str">
        <f>_xlfn.XLOOKUP(C284,Summary!$D$6:$D$12,Summary!$C$6:$C$12)</f>
        <v>Francoise</v>
      </c>
      <c r="H284" s="2">
        <v>5</v>
      </c>
      <c r="I284" s="2">
        <v>12</v>
      </c>
      <c r="J284" s="2">
        <v>22812</v>
      </c>
      <c r="K284" s="13">
        <f>VLOOKUP(C284,Summary!$D$6:$E$12,2,0)</f>
        <v>0.2</v>
      </c>
      <c r="L284" s="2" t="s">
        <v>84</v>
      </c>
      <c r="M284" s="2" t="str">
        <f t="shared" si="13"/>
        <v>vat not applied</v>
      </c>
      <c r="N284" s="2">
        <f t="shared" si="14"/>
        <v>4562.4000000000005</v>
      </c>
      <c r="O284" s="2">
        <v>684.36</v>
      </c>
      <c r="P284" s="2">
        <v>22127.64</v>
      </c>
      <c r="Q284" s="2">
        <v>5703</v>
      </c>
      <c r="R284" s="2">
        <v>16424.64</v>
      </c>
      <c r="S284" s="1">
        <v>45001</v>
      </c>
      <c r="T284" s="2">
        <f t="shared" si="12"/>
        <v>25474.703659468207</v>
      </c>
    </row>
    <row r="285" spans="1:20" x14ac:dyDescent="0.25">
      <c r="A285">
        <v>39623</v>
      </c>
      <c r="B285" t="s">
        <v>33</v>
      </c>
      <c r="C285" t="s">
        <v>49</v>
      </c>
      <c r="D285" t="s">
        <v>35</v>
      </c>
      <c r="E285" t="s">
        <v>46</v>
      </c>
      <c r="F285">
        <v>2300</v>
      </c>
      <c r="G285" t="str">
        <f>_xlfn.XLOOKUP(C285,Summary!$D$6:$D$12,Summary!$C$6:$C$12)</f>
        <v xml:space="preserve">Klaas </v>
      </c>
      <c r="H285" s="2">
        <v>5</v>
      </c>
      <c r="I285" s="2">
        <v>15</v>
      </c>
      <c r="J285" s="2">
        <v>34500</v>
      </c>
      <c r="K285" s="13">
        <f>VLOOKUP(C285,Summary!$D$6:$E$12,2,0)</f>
        <v>0.24</v>
      </c>
      <c r="L285" s="2" t="s">
        <v>83</v>
      </c>
      <c r="M285" s="2">
        <f t="shared" si="13"/>
        <v>8280</v>
      </c>
      <c r="N285" s="2">
        <f t="shared" si="14"/>
        <v>8280</v>
      </c>
      <c r="O285" s="2">
        <v>4830</v>
      </c>
      <c r="P285" s="2">
        <v>29670</v>
      </c>
      <c r="Q285" s="2">
        <v>23000</v>
      </c>
      <c r="R285" s="2">
        <v>6670</v>
      </c>
      <c r="S285" s="1">
        <v>45003</v>
      </c>
      <c r="T285" s="2">
        <f t="shared" si="12"/>
        <v>38526.97160492956</v>
      </c>
    </row>
    <row r="286" spans="1:20" x14ac:dyDescent="0.25">
      <c r="A286">
        <v>50960</v>
      </c>
      <c r="B286" t="s">
        <v>39</v>
      </c>
      <c r="C286" t="s">
        <v>32</v>
      </c>
      <c r="D286" t="s">
        <v>35</v>
      </c>
      <c r="E286" t="s">
        <v>45</v>
      </c>
      <c r="F286">
        <v>334</v>
      </c>
      <c r="G286" t="str">
        <f>_xlfn.XLOOKUP(C286,Summary!$D$6:$D$12,Summary!$C$6:$C$12)</f>
        <v>Bertha</v>
      </c>
      <c r="H286" s="2">
        <v>5</v>
      </c>
      <c r="I286" s="2">
        <v>300</v>
      </c>
      <c r="J286" s="2">
        <v>100200</v>
      </c>
      <c r="K286" s="13">
        <f>VLOOKUP(C286,Summary!$D$6:$E$12,2,0)</f>
        <v>0.19</v>
      </c>
      <c r="L286" s="2" t="s">
        <v>83</v>
      </c>
      <c r="M286" s="2">
        <f t="shared" si="13"/>
        <v>19038</v>
      </c>
      <c r="N286" s="2">
        <f t="shared" si="14"/>
        <v>19038</v>
      </c>
      <c r="O286" s="2">
        <v>9018</v>
      </c>
      <c r="P286" s="2">
        <v>91182</v>
      </c>
      <c r="Q286" s="2">
        <v>83500</v>
      </c>
      <c r="R286" s="2">
        <v>7682</v>
      </c>
      <c r="S286" s="1">
        <v>45240</v>
      </c>
      <c r="T286" s="2">
        <f t="shared" si="12"/>
        <v>111895.72622649107</v>
      </c>
    </row>
    <row r="287" spans="1:20" x14ac:dyDescent="0.25">
      <c r="A287">
        <v>65830</v>
      </c>
      <c r="B287" t="s">
        <v>36</v>
      </c>
      <c r="C287" t="s">
        <v>49</v>
      </c>
      <c r="D287" t="s">
        <v>43</v>
      </c>
      <c r="E287" t="s">
        <v>46</v>
      </c>
      <c r="F287">
        <v>3520.5</v>
      </c>
      <c r="G287" t="str">
        <f>_xlfn.XLOOKUP(C287,Summary!$D$6:$D$12,Summary!$C$6:$C$12)</f>
        <v xml:space="preserve">Klaas </v>
      </c>
      <c r="H287" s="2">
        <v>260</v>
      </c>
      <c r="I287" s="2">
        <v>12</v>
      </c>
      <c r="J287" s="2">
        <v>42246</v>
      </c>
      <c r="K287" s="13">
        <f>VLOOKUP(C287,Summary!$D$6:$E$12,2,0)</f>
        <v>0.24</v>
      </c>
      <c r="L287" s="2" t="s">
        <v>84</v>
      </c>
      <c r="M287" s="2" t="str">
        <f t="shared" si="13"/>
        <v>vat not applied</v>
      </c>
      <c r="N287" s="2">
        <f t="shared" si="14"/>
        <v>10139.039999999999</v>
      </c>
      <c r="O287" s="2">
        <v>4224.6000000000004</v>
      </c>
      <c r="P287" s="2">
        <v>38021.399999999994</v>
      </c>
      <c r="Q287" s="2">
        <v>10561.5</v>
      </c>
      <c r="R287" s="2">
        <v>27459.899999999998</v>
      </c>
      <c r="S287" s="1">
        <v>45216</v>
      </c>
      <c r="T287" s="2">
        <f t="shared" si="12"/>
        <v>47177.114273097221</v>
      </c>
    </row>
    <row r="288" spans="1:20" x14ac:dyDescent="0.25">
      <c r="A288">
        <v>69158</v>
      </c>
      <c r="B288" t="s">
        <v>29</v>
      </c>
      <c r="C288" t="s">
        <v>32</v>
      </c>
      <c r="D288" t="s">
        <v>40</v>
      </c>
      <c r="E288" t="s">
        <v>46</v>
      </c>
      <c r="F288">
        <v>2992</v>
      </c>
      <c r="G288" t="str">
        <f>_xlfn.XLOOKUP(C288,Summary!$D$6:$D$12,Summary!$C$6:$C$12)</f>
        <v>Bertha</v>
      </c>
      <c r="H288" s="2">
        <v>10</v>
      </c>
      <c r="I288" s="2">
        <v>20</v>
      </c>
      <c r="J288" s="2">
        <v>59840</v>
      </c>
      <c r="K288" s="13">
        <f>VLOOKUP(C288,Summary!$D$6:$E$12,2,0)</f>
        <v>0.19</v>
      </c>
      <c r="L288" s="2" t="s">
        <v>83</v>
      </c>
      <c r="M288" s="2">
        <f t="shared" si="13"/>
        <v>11369.6</v>
      </c>
      <c r="N288" s="2">
        <f t="shared" si="14"/>
        <v>11369.6</v>
      </c>
      <c r="O288" s="2">
        <v>6582.4</v>
      </c>
      <c r="P288" s="2">
        <v>53257.599999999999</v>
      </c>
      <c r="Q288" s="2">
        <v>29920</v>
      </c>
      <c r="R288" s="2">
        <v>23337.599999999999</v>
      </c>
      <c r="S288" s="1">
        <v>45184</v>
      </c>
      <c r="T288" s="2">
        <f t="shared" si="12"/>
        <v>66824.753067796657</v>
      </c>
    </row>
    <row r="289" spans="1:20" x14ac:dyDescent="0.25">
      <c r="A289">
        <v>68671</v>
      </c>
      <c r="B289" t="s">
        <v>38</v>
      </c>
      <c r="C289" t="s">
        <v>37</v>
      </c>
      <c r="D289" t="s">
        <v>35</v>
      </c>
      <c r="E289" t="s">
        <v>44</v>
      </c>
      <c r="F289">
        <v>1138</v>
      </c>
      <c r="G289" t="str">
        <f>_xlfn.XLOOKUP(C289,Summary!$D$6:$D$12,Summary!$C$6:$C$12)</f>
        <v>Ciarán</v>
      </c>
      <c r="H289" s="2">
        <v>5</v>
      </c>
      <c r="I289" s="2">
        <v>125</v>
      </c>
      <c r="J289" s="2">
        <v>142250</v>
      </c>
      <c r="K289" s="13">
        <f>VLOOKUP(C289,Summary!$D$6:$E$12,2,0)</f>
        <v>0.23</v>
      </c>
      <c r="L289" s="2" t="s">
        <v>84</v>
      </c>
      <c r="M289" s="2" t="str">
        <f t="shared" si="13"/>
        <v>vat not applied</v>
      </c>
      <c r="N289" s="2">
        <f t="shared" si="14"/>
        <v>32717.5</v>
      </c>
      <c r="O289" s="2">
        <v>5690</v>
      </c>
      <c r="P289" s="2">
        <v>136560</v>
      </c>
      <c r="Q289" s="2">
        <v>136560</v>
      </c>
      <c r="R289" s="2">
        <v>0</v>
      </c>
      <c r="S289" s="1">
        <v>45160</v>
      </c>
      <c r="T289" s="2">
        <f t="shared" si="12"/>
        <v>158853.96263191971</v>
      </c>
    </row>
    <row r="290" spans="1:20" x14ac:dyDescent="0.25">
      <c r="A290">
        <v>10824</v>
      </c>
      <c r="B290" t="s">
        <v>29</v>
      </c>
      <c r="C290" t="s">
        <v>32</v>
      </c>
      <c r="D290" t="s">
        <v>30</v>
      </c>
      <c r="E290" t="s">
        <v>46</v>
      </c>
      <c r="F290">
        <v>280</v>
      </c>
      <c r="G290" t="str">
        <f>_xlfn.XLOOKUP(C290,Summary!$D$6:$D$12,Summary!$C$6:$C$12)</f>
        <v>Bertha</v>
      </c>
      <c r="H290" s="2">
        <v>3</v>
      </c>
      <c r="I290" s="2">
        <v>7</v>
      </c>
      <c r="J290" s="2">
        <v>1960</v>
      </c>
      <c r="K290" s="13">
        <f>VLOOKUP(C290,Summary!$D$6:$E$12,2,0)</f>
        <v>0.19</v>
      </c>
      <c r="L290" s="2" t="s">
        <v>84</v>
      </c>
      <c r="M290" s="2" t="str">
        <f t="shared" si="13"/>
        <v>vat not applied</v>
      </c>
      <c r="N290" s="2">
        <f t="shared" si="14"/>
        <v>372.4</v>
      </c>
      <c r="O290" s="2">
        <v>274.39999999999998</v>
      </c>
      <c r="P290" s="2">
        <v>1685.6</v>
      </c>
      <c r="Q290" s="2">
        <v>1400</v>
      </c>
      <c r="R290" s="2">
        <v>285.59999999999991</v>
      </c>
      <c r="S290" s="1">
        <v>45277</v>
      </c>
      <c r="T290" s="2">
        <f t="shared" si="12"/>
        <v>2188.778676685853</v>
      </c>
    </row>
    <row r="291" spans="1:20" x14ac:dyDescent="0.25">
      <c r="A291">
        <v>69219</v>
      </c>
      <c r="B291" t="s">
        <v>36</v>
      </c>
      <c r="C291" t="s">
        <v>47</v>
      </c>
      <c r="D291" t="s">
        <v>40</v>
      </c>
      <c r="E291" t="s">
        <v>46</v>
      </c>
      <c r="F291">
        <v>571</v>
      </c>
      <c r="G291" t="str">
        <f>_xlfn.XLOOKUP(C291,Summary!$D$6:$D$12,Summary!$C$6:$C$12)</f>
        <v>Pedro</v>
      </c>
      <c r="H291" s="2">
        <v>10</v>
      </c>
      <c r="I291" s="2">
        <v>12</v>
      </c>
      <c r="J291" s="2">
        <v>6852</v>
      </c>
      <c r="K291" s="13">
        <f>VLOOKUP(C291,Summary!$D$6:$E$12,2,0)</f>
        <v>0.21</v>
      </c>
      <c r="L291" s="2" t="s">
        <v>83</v>
      </c>
      <c r="M291" s="2">
        <f t="shared" si="13"/>
        <v>1438.9199999999998</v>
      </c>
      <c r="N291" s="2">
        <f t="shared" si="14"/>
        <v>1438.9199999999998</v>
      </c>
      <c r="O291" s="2">
        <v>890.76</v>
      </c>
      <c r="P291" s="2">
        <v>5961.24</v>
      </c>
      <c r="Q291" s="2">
        <v>1713</v>
      </c>
      <c r="R291" s="2">
        <v>4248.24</v>
      </c>
      <c r="S291" s="1">
        <v>45155</v>
      </c>
      <c r="T291" s="2">
        <f t="shared" si="12"/>
        <v>7651.7915778834013</v>
      </c>
    </row>
    <row r="292" spans="1:20" x14ac:dyDescent="0.25">
      <c r="A292">
        <v>94160</v>
      </c>
      <c r="B292" t="s">
        <v>29</v>
      </c>
      <c r="C292" t="s">
        <v>37</v>
      </c>
      <c r="D292" t="s">
        <v>40</v>
      </c>
      <c r="E292" t="s">
        <v>46</v>
      </c>
      <c r="F292">
        <v>1177</v>
      </c>
      <c r="G292" t="str">
        <f>_xlfn.XLOOKUP(C292,Summary!$D$6:$D$12,Summary!$C$6:$C$12)</f>
        <v>Ciarán</v>
      </c>
      <c r="H292" s="2">
        <v>10</v>
      </c>
      <c r="I292" s="2">
        <v>350</v>
      </c>
      <c r="J292" s="2">
        <v>411950</v>
      </c>
      <c r="K292" s="13">
        <f>VLOOKUP(C292,Summary!$D$6:$E$12,2,0)</f>
        <v>0.23</v>
      </c>
      <c r="L292" s="2" t="s">
        <v>84</v>
      </c>
      <c r="M292" s="2" t="str">
        <f t="shared" si="13"/>
        <v>vat not applied</v>
      </c>
      <c r="N292" s="2">
        <f t="shared" si="14"/>
        <v>94748.5</v>
      </c>
      <c r="O292" s="2">
        <v>57673</v>
      </c>
      <c r="P292" s="2">
        <v>354277</v>
      </c>
      <c r="Q292" s="2">
        <v>306020</v>
      </c>
      <c r="R292" s="2">
        <v>48257</v>
      </c>
      <c r="S292" s="1">
        <v>45194</v>
      </c>
      <c r="T292" s="2">
        <f t="shared" si="12"/>
        <v>460034.37543915166</v>
      </c>
    </row>
    <row r="293" spans="1:20" x14ac:dyDescent="0.25">
      <c r="A293">
        <v>24486</v>
      </c>
      <c r="B293" t="s">
        <v>29</v>
      </c>
      <c r="C293" t="s">
        <v>49</v>
      </c>
      <c r="D293" t="s">
        <v>41</v>
      </c>
      <c r="E293" t="s">
        <v>45</v>
      </c>
      <c r="F293">
        <v>1135</v>
      </c>
      <c r="G293" t="str">
        <f>_xlfn.XLOOKUP(C293,Summary!$D$6:$D$12,Summary!$C$6:$C$12)</f>
        <v xml:space="preserve">Klaas </v>
      </c>
      <c r="H293" s="2">
        <v>120</v>
      </c>
      <c r="I293" s="2">
        <v>7</v>
      </c>
      <c r="J293" s="2">
        <v>7945</v>
      </c>
      <c r="K293" s="13">
        <f>VLOOKUP(C293,Summary!$D$6:$E$12,2,0)</f>
        <v>0.24</v>
      </c>
      <c r="L293" s="2" t="s">
        <v>83</v>
      </c>
      <c r="M293" s="2">
        <f t="shared" si="13"/>
        <v>1906.8</v>
      </c>
      <c r="N293" s="2">
        <f t="shared" si="14"/>
        <v>1906.8</v>
      </c>
      <c r="O293" s="2">
        <v>556.15</v>
      </c>
      <c r="P293" s="2">
        <v>7388.85</v>
      </c>
      <c r="Q293" s="2">
        <v>5675</v>
      </c>
      <c r="R293" s="2">
        <v>1713.8500000000004</v>
      </c>
      <c r="S293" s="1">
        <v>45196</v>
      </c>
      <c r="T293" s="2">
        <f t="shared" si="12"/>
        <v>8872.3707072801553</v>
      </c>
    </row>
    <row r="294" spans="1:20" x14ac:dyDescent="0.25">
      <c r="A294">
        <v>87323</v>
      </c>
      <c r="B294" t="s">
        <v>33</v>
      </c>
      <c r="C294" t="s">
        <v>37</v>
      </c>
      <c r="D294" t="s">
        <v>40</v>
      </c>
      <c r="E294" t="s">
        <v>45</v>
      </c>
      <c r="F294">
        <v>1153</v>
      </c>
      <c r="G294" t="str">
        <f>_xlfn.XLOOKUP(C294,Summary!$D$6:$D$12,Summary!$C$6:$C$12)</f>
        <v>Ciarán</v>
      </c>
      <c r="H294" s="2">
        <v>10</v>
      </c>
      <c r="I294" s="2">
        <v>15</v>
      </c>
      <c r="J294" s="2">
        <v>17295</v>
      </c>
      <c r="K294" s="13">
        <f>VLOOKUP(C294,Summary!$D$6:$E$12,2,0)</f>
        <v>0.23</v>
      </c>
      <c r="L294" s="2" t="s">
        <v>83</v>
      </c>
      <c r="M294" s="2">
        <f t="shared" si="13"/>
        <v>3977.8500000000004</v>
      </c>
      <c r="N294" s="2">
        <f t="shared" si="14"/>
        <v>3977.8500000000004</v>
      </c>
      <c r="O294" s="2">
        <v>1037.7</v>
      </c>
      <c r="P294" s="2">
        <v>16257.3</v>
      </c>
      <c r="Q294" s="2">
        <v>11530</v>
      </c>
      <c r="R294" s="2">
        <v>4727.2999999999993</v>
      </c>
      <c r="S294" s="1">
        <v>45163</v>
      </c>
      <c r="T294" s="2">
        <f t="shared" si="12"/>
        <v>19313.738374123383</v>
      </c>
    </row>
    <row r="295" spans="1:20" x14ac:dyDescent="0.25">
      <c r="A295">
        <v>95518</v>
      </c>
      <c r="B295" t="s">
        <v>29</v>
      </c>
      <c r="C295" t="s">
        <v>34</v>
      </c>
      <c r="D295" t="s">
        <v>42</v>
      </c>
      <c r="E295" t="s">
        <v>44</v>
      </c>
      <c r="F295">
        <v>2177</v>
      </c>
      <c r="G295" t="str">
        <f>_xlfn.XLOOKUP(C295,Summary!$D$6:$D$12,Summary!$C$6:$C$12)</f>
        <v>Francoise</v>
      </c>
      <c r="H295" s="2">
        <v>250</v>
      </c>
      <c r="I295" s="2">
        <v>350</v>
      </c>
      <c r="J295" s="2">
        <v>761950</v>
      </c>
      <c r="K295" s="13">
        <f>VLOOKUP(C295,Summary!$D$6:$E$12,2,0)</f>
        <v>0.2</v>
      </c>
      <c r="L295" s="2" t="s">
        <v>84</v>
      </c>
      <c r="M295" s="2" t="str">
        <f t="shared" si="13"/>
        <v>vat not applied</v>
      </c>
      <c r="N295" s="2">
        <f t="shared" si="14"/>
        <v>152390</v>
      </c>
      <c r="O295" s="2">
        <v>30478</v>
      </c>
      <c r="P295" s="2">
        <v>731472</v>
      </c>
      <c r="Q295" s="2">
        <v>566020</v>
      </c>
      <c r="R295" s="2">
        <v>165452</v>
      </c>
      <c r="S295" s="1">
        <v>44982</v>
      </c>
      <c r="T295" s="2">
        <f t="shared" si="12"/>
        <v>850887.71056162543</v>
      </c>
    </row>
    <row r="296" spans="1:20" x14ac:dyDescent="0.25">
      <c r="A296">
        <v>78500</v>
      </c>
      <c r="B296" t="s">
        <v>29</v>
      </c>
      <c r="C296" t="s">
        <v>34</v>
      </c>
      <c r="D296" t="s">
        <v>40</v>
      </c>
      <c r="E296" t="s">
        <v>45</v>
      </c>
      <c r="F296">
        <v>1031</v>
      </c>
      <c r="G296" t="str">
        <f>_xlfn.XLOOKUP(C296,Summary!$D$6:$D$12,Summary!$C$6:$C$12)</f>
        <v>Francoise</v>
      </c>
      <c r="H296" s="2">
        <v>10</v>
      </c>
      <c r="I296" s="2">
        <v>7</v>
      </c>
      <c r="J296" s="2">
        <v>7217</v>
      </c>
      <c r="K296" s="13">
        <f>VLOOKUP(C296,Summary!$D$6:$E$12,2,0)</f>
        <v>0.2</v>
      </c>
      <c r="L296" s="2" t="s">
        <v>84</v>
      </c>
      <c r="M296" s="2" t="str">
        <f t="shared" si="13"/>
        <v>vat not applied</v>
      </c>
      <c r="N296" s="2">
        <f t="shared" si="14"/>
        <v>1443.4</v>
      </c>
      <c r="O296" s="2">
        <v>505.19</v>
      </c>
      <c r="P296" s="2">
        <v>6711.81</v>
      </c>
      <c r="Q296" s="2">
        <v>5155</v>
      </c>
      <c r="R296" s="2">
        <v>1556.8100000000004</v>
      </c>
      <c r="S296" s="1">
        <v>45118</v>
      </c>
      <c r="T296" s="2">
        <f t="shared" si="12"/>
        <v>8059.3957702254093</v>
      </c>
    </row>
    <row r="297" spans="1:20" x14ac:dyDescent="0.25">
      <c r="A297">
        <v>19793</v>
      </c>
      <c r="B297" t="s">
        <v>29</v>
      </c>
      <c r="C297" t="s">
        <v>34</v>
      </c>
      <c r="D297" t="s">
        <v>41</v>
      </c>
      <c r="E297" t="s">
        <v>45</v>
      </c>
      <c r="F297">
        <v>1976</v>
      </c>
      <c r="G297" t="str">
        <f>_xlfn.XLOOKUP(C297,Summary!$D$6:$D$12,Summary!$C$6:$C$12)</f>
        <v>Francoise</v>
      </c>
      <c r="H297" s="2">
        <v>120</v>
      </c>
      <c r="I297" s="2">
        <v>20</v>
      </c>
      <c r="J297" s="2">
        <v>39520</v>
      </c>
      <c r="K297" s="13">
        <f>VLOOKUP(C297,Summary!$D$6:$E$12,2,0)</f>
        <v>0.2</v>
      </c>
      <c r="L297" s="2" t="s">
        <v>84</v>
      </c>
      <c r="M297" s="2" t="str">
        <f t="shared" si="13"/>
        <v>vat not applied</v>
      </c>
      <c r="N297" s="2">
        <f t="shared" si="14"/>
        <v>7904</v>
      </c>
      <c r="O297" s="2">
        <v>2766.4</v>
      </c>
      <c r="P297" s="2">
        <v>36753.599999999999</v>
      </c>
      <c r="Q297" s="2">
        <v>19760</v>
      </c>
      <c r="R297" s="2">
        <v>16993.599999999999</v>
      </c>
      <c r="S297" s="1">
        <v>45157</v>
      </c>
      <c r="T297" s="2">
        <f t="shared" si="12"/>
        <v>44132.925154400473</v>
      </c>
    </row>
    <row r="298" spans="1:20" x14ac:dyDescent="0.25">
      <c r="A298">
        <v>67365</v>
      </c>
      <c r="B298" t="s">
        <v>38</v>
      </c>
      <c r="C298" t="s">
        <v>48</v>
      </c>
      <c r="D298" t="s">
        <v>41</v>
      </c>
      <c r="E298" t="s">
        <v>31</v>
      </c>
      <c r="F298">
        <v>2821</v>
      </c>
      <c r="G298" t="str">
        <f>_xlfn.XLOOKUP(C298,Summary!$D$6:$D$12,Summary!$C$6:$C$12)</f>
        <v>Luigi</v>
      </c>
      <c r="H298" s="2">
        <v>120</v>
      </c>
      <c r="I298" s="2">
        <v>125</v>
      </c>
      <c r="J298" s="2">
        <v>352625</v>
      </c>
      <c r="K298" s="13">
        <f>VLOOKUP(C298,Summary!$D$6:$E$12,2,0)</f>
        <v>0.22</v>
      </c>
      <c r="L298" s="2" t="s">
        <v>83</v>
      </c>
      <c r="M298" s="2">
        <f t="shared" si="13"/>
        <v>77577.5</v>
      </c>
      <c r="N298" s="2">
        <f t="shared" si="14"/>
        <v>77577.5</v>
      </c>
      <c r="O298" s="2">
        <v>0</v>
      </c>
      <c r="P298" s="2">
        <v>352625</v>
      </c>
      <c r="Q298" s="2">
        <v>338520</v>
      </c>
      <c r="R298" s="2">
        <v>14105</v>
      </c>
      <c r="S298" s="1">
        <v>45152</v>
      </c>
      <c r="T298" s="2">
        <f t="shared" si="12"/>
        <v>393784.73513589235</v>
      </c>
    </row>
    <row r="299" spans="1:20" x14ac:dyDescent="0.25">
      <c r="A299">
        <v>21831</v>
      </c>
      <c r="B299" t="s">
        <v>29</v>
      </c>
      <c r="C299" t="s">
        <v>49</v>
      </c>
      <c r="D299" t="s">
        <v>30</v>
      </c>
      <c r="E299" t="s">
        <v>44</v>
      </c>
      <c r="F299">
        <v>2852</v>
      </c>
      <c r="G299" t="str">
        <f>_xlfn.XLOOKUP(C299,Summary!$D$6:$D$12,Summary!$C$6:$C$12)</f>
        <v xml:space="preserve">Klaas </v>
      </c>
      <c r="H299" s="2">
        <v>3</v>
      </c>
      <c r="I299" s="2">
        <v>350</v>
      </c>
      <c r="J299" s="2">
        <v>998200</v>
      </c>
      <c r="K299" s="13">
        <f>VLOOKUP(C299,Summary!$D$6:$E$12,2,0)</f>
        <v>0.24</v>
      </c>
      <c r="L299" s="2" t="s">
        <v>83</v>
      </c>
      <c r="M299" s="2">
        <f t="shared" si="13"/>
        <v>239568</v>
      </c>
      <c r="N299" s="2">
        <f t="shared" si="14"/>
        <v>239568</v>
      </c>
      <c r="O299" s="2">
        <v>19964</v>
      </c>
      <c r="P299" s="2">
        <v>978236</v>
      </c>
      <c r="Q299" s="2">
        <v>741520</v>
      </c>
      <c r="R299" s="2">
        <v>236716</v>
      </c>
      <c r="S299" s="1">
        <v>45226</v>
      </c>
      <c r="T299" s="2">
        <f t="shared" si="12"/>
        <v>1114713.7117692952</v>
      </c>
    </row>
    <row r="300" spans="1:20" x14ac:dyDescent="0.25">
      <c r="A300">
        <v>70012</v>
      </c>
      <c r="B300" t="s">
        <v>36</v>
      </c>
      <c r="C300" t="s">
        <v>48</v>
      </c>
      <c r="D300" t="s">
        <v>43</v>
      </c>
      <c r="E300" t="s">
        <v>46</v>
      </c>
      <c r="F300">
        <v>2914</v>
      </c>
      <c r="G300" t="str">
        <f>_xlfn.XLOOKUP(C300,Summary!$D$6:$D$12,Summary!$C$6:$C$12)</f>
        <v>Luigi</v>
      </c>
      <c r="H300" s="2">
        <v>260</v>
      </c>
      <c r="I300" s="2">
        <v>12</v>
      </c>
      <c r="J300" s="2">
        <v>34968</v>
      </c>
      <c r="K300" s="13">
        <f>VLOOKUP(C300,Summary!$D$6:$E$12,2,0)</f>
        <v>0.22</v>
      </c>
      <c r="L300" s="2" t="s">
        <v>84</v>
      </c>
      <c r="M300" s="2" t="str">
        <f t="shared" si="13"/>
        <v>vat not applied</v>
      </c>
      <c r="N300" s="2">
        <f t="shared" si="14"/>
        <v>7692.96</v>
      </c>
      <c r="O300" s="2">
        <v>4895.5200000000004</v>
      </c>
      <c r="P300" s="2">
        <v>30072.48</v>
      </c>
      <c r="Q300" s="2">
        <v>8742</v>
      </c>
      <c r="R300" s="2">
        <v>21330.48</v>
      </c>
      <c r="S300" s="1">
        <v>45183</v>
      </c>
      <c r="T300" s="2">
        <f t="shared" si="12"/>
        <v>39049.59835017904</v>
      </c>
    </row>
    <row r="301" spans="1:20" x14ac:dyDescent="0.25">
      <c r="A301">
        <v>50485</v>
      </c>
      <c r="B301" t="s">
        <v>29</v>
      </c>
      <c r="C301" t="s">
        <v>32</v>
      </c>
      <c r="D301" t="s">
        <v>42</v>
      </c>
      <c r="E301" t="s">
        <v>46</v>
      </c>
      <c r="F301">
        <v>1870</v>
      </c>
      <c r="G301" t="str">
        <f>_xlfn.XLOOKUP(C301,Summary!$D$6:$D$12,Summary!$C$6:$C$12)</f>
        <v>Bertha</v>
      </c>
      <c r="H301" s="2">
        <v>250</v>
      </c>
      <c r="I301" s="2">
        <v>350</v>
      </c>
      <c r="J301" s="2">
        <v>654500</v>
      </c>
      <c r="K301" s="13">
        <f>VLOOKUP(C301,Summary!$D$6:$E$12,2,0)</f>
        <v>0.19</v>
      </c>
      <c r="L301" s="2" t="s">
        <v>84</v>
      </c>
      <c r="M301" s="2" t="str">
        <f t="shared" si="13"/>
        <v>vat not applied</v>
      </c>
      <c r="N301" s="2">
        <f t="shared" si="14"/>
        <v>124355</v>
      </c>
      <c r="O301" s="2">
        <v>65450</v>
      </c>
      <c r="P301" s="2">
        <v>589050</v>
      </c>
      <c r="Q301" s="2">
        <v>486200</v>
      </c>
      <c r="R301" s="2">
        <v>102850</v>
      </c>
      <c r="S301" s="1">
        <v>45258</v>
      </c>
      <c r="T301" s="2">
        <f t="shared" si="12"/>
        <v>730895.73667902604</v>
      </c>
    </row>
    <row r="302" spans="1:20" x14ac:dyDescent="0.25">
      <c r="A302">
        <v>19019</v>
      </c>
      <c r="B302" t="s">
        <v>33</v>
      </c>
      <c r="C302" t="s">
        <v>37</v>
      </c>
      <c r="D302" t="s">
        <v>41</v>
      </c>
      <c r="E302" t="s">
        <v>45</v>
      </c>
      <c r="F302">
        <v>2628</v>
      </c>
      <c r="G302" t="str">
        <f>_xlfn.XLOOKUP(C302,Summary!$D$6:$D$12,Summary!$C$6:$C$12)</f>
        <v>Ciarán</v>
      </c>
      <c r="H302" s="2">
        <v>120</v>
      </c>
      <c r="I302" s="2">
        <v>15</v>
      </c>
      <c r="J302" s="2">
        <v>39420</v>
      </c>
      <c r="K302" s="13">
        <f>VLOOKUP(C302,Summary!$D$6:$E$12,2,0)</f>
        <v>0.23</v>
      </c>
      <c r="L302" s="2" t="s">
        <v>84</v>
      </c>
      <c r="M302" s="2" t="str">
        <f t="shared" si="13"/>
        <v>vat not applied</v>
      </c>
      <c r="N302" s="2">
        <f t="shared" si="14"/>
        <v>9066.6</v>
      </c>
      <c r="O302" s="2">
        <v>3547.8</v>
      </c>
      <c r="P302" s="2">
        <v>35872.199999999997</v>
      </c>
      <c r="Q302" s="2">
        <v>26280</v>
      </c>
      <c r="R302" s="2">
        <v>9592.1999999999971</v>
      </c>
      <c r="S302" s="1">
        <v>45178</v>
      </c>
      <c r="T302" s="2">
        <f t="shared" si="12"/>
        <v>44021.252772936903</v>
      </c>
    </row>
    <row r="303" spans="1:20" x14ac:dyDescent="0.25">
      <c r="A303">
        <v>59693</v>
      </c>
      <c r="B303" t="s">
        <v>29</v>
      </c>
      <c r="C303" t="s">
        <v>48</v>
      </c>
      <c r="D303" t="s">
        <v>40</v>
      </c>
      <c r="E303" t="s">
        <v>45</v>
      </c>
      <c r="F303">
        <v>973</v>
      </c>
      <c r="G303" t="str">
        <f>_xlfn.XLOOKUP(C303,Summary!$D$6:$D$12,Summary!$C$6:$C$12)</f>
        <v>Luigi</v>
      </c>
      <c r="H303" s="2">
        <v>10</v>
      </c>
      <c r="I303" s="2">
        <v>20</v>
      </c>
      <c r="J303" s="2">
        <v>19460</v>
      </c>
      <c r="K303" s="13">
        <f>VLOOKUP(C303,Summary!$D$6:$E$12,2,0)</f>
        <v>0.22</v>
      </c>
      <c r="L303" s="2" t="s">
        <v>84</v>
      </c>
      <c r="M303" s="2" t="str">
        <f t="shared" si="13"/>
        <v>vat not applied</v>
      </c>
      <c r="N303" s="2">
        <f t="shared" si="14"/>
        <v>4281.2</v>
      </c>
      <c r="O303" s="2">
        <v>1751.4</v>
      </c>
      <c r="P303" s="2">
        <v>17708.599999999999</v>
      </c>
      <c r="Q303" s="2">
        <v>9730</v>
      </c>
      <c r="R303" s="2">
        <v>7978.5999999999985</v>
      </c>
      <c r="S303" s="1">
        <v>45105</v>
      </c>
      <c r="T303" s="2">
        <f t="shared" si="12"/>
        <v>21731.445432809542</v>
      </c>
    </row>
    <row r="304" spans="1:20" x14ac:dyDescent="0.25">
      <c r="A304">
        <v>38979</v>
      </c>
      <c r="B304" t="s">
        <v>38</v>
      </c>
      <c r="C304" t="s">
        <v>47</v>
      </c>
      <c r="D304" t="s">
        <v>40</v>
      </c>
      <c r="E304" t="s">
        <v>45</v>
      </c>
      <c r="F304">
        <v>1114</v>
      </c>
      <c r="G304" t="str">
        <f>_xlfn.XLOOKUP(C304,Summary!$D$6:$D$12,Summary!$C$6:$C$12)</f>
        <v>Pedro</v>
      </c>
      <c r="H304" s="2">
        <v>10</v>
      </c>
      <c r="I304" s="2">
        <v>125</v>
      </c>
      <c r="J304" s="2">
        <v>139250</v>
      </c>
      <c r="K304" s="13">
        <f>VLOOKUP(C304,Summary!$D$6:$E$12,2,0)</f>
        <v>0.21</v>
      </c>
      <c r="L304" s="2" t="s">
        <v>83</v>
      </c>
      <c r="M304" s="2">
        <f t="shared" si="13"/>
        <v>29242.5</v>
      </c>
      <c r="N304" s="2">
        <f t="shared" si="14"/>
        <v>29242.5</v>
      </c>
      <c r="O304" s="2">
        <v>11140</v>
      </c>
      <c r="P304" s="2">
        <v>128110</v>
      </c>
      <c r="Q304" s="2">
        <v>133680</v>
      </c>
      <c r="R304" s="2">
        <v>-5570</v>
      </c>
      <c r="S304" s="1">
        <v>45031</v>
      </c>
      <c r="T304" s="2">
        <f t="shared" si="12"/>
        <v>155503.79118801278</v>
      </c>
    </row>
    <row r="305" spans="1:20" x14ac:dyDescent="0.25">
      <c r="A305">
        <v>22084</v>
      </c>
      <c r="B305" t="s">
        <v>36</v>
      </c>
      <c r="C305" t="s">
        <v>37</v>
      </c>
      <c r="D305" t="s">
        <v>30</v>
      </c>
      <c r="E305" t="s">
        <v>45</v>
      </c>
      <c r="F305">
        <v>1580</v>
      </c>
      <c r="G305" t="str">
        <f>_xlfn.XLOOKUP(C305,Summary!$D$6:$D$12,Summary!$C$6:$C$12)</f>
        <v>Ciarán</v>
      </c>
      <c r="H305" s="2">
        <v>3</v>
      </c>
      <c r="I305" s="2">
        <v>12</v>
      </c>
      <c r="J305" s="2">
        <v>18960</v>
      </c>
      <c r="K305" s="13">
        <f>VLOOKUP(C305,Summary!$D$6:$E$12,2,0)</f>
        <v>0.23</v>
      </c>
      <c r="L305" s="2" t="s">
        <v>84</v>
      </c>
      <c r="M305" s="2" t="str">
        <f t="shared" si="13"/>
        <v>vat not applied</v>
      </c>
      <c r="N305" s="2">
        <f t="shared" si="14"/>
        <v>4360.8</v>
      </c>
      <c r="O305" s="2">
        <v>1706.4</v>
      </c>
      <c r="P305" s="2">
        <v>17253.599999999999</v>
      </c>
      <c r="Q305" s="2">
        <v>4740</v>
      </c>
      <c r="R305" s="2">
        <v>12513.599999999999</v>
      </c>
      <c r="S305" s="1">
        <v>45069</v>
      </c>
      <c r="T305" s="2">
        <f t="shared" si="12"/>
        <v>21173.083525491722</v>
      </c>
    </row>
    <row r="306" spans="1:20" x14ac:dyDescent="0.25">
      <c r="A306">
        <v>37140</v>
      </c>
      <c r="B306" t="s">
        <v>39</v>
      </c>
      <c r="C306" t="s">
        <v>47</v>
      </c>
      <c r="D306" t="s">
        <v>43</v>
      </c>
      <c r="E306" t="s">
        <v>46</v>
      </c>
      <c r="F306">
        <v>546</v>
      </c>
      <c r="G306" t="str">
        <f>_xlfn.XLOOKUP(C306,Summary!$D$6:$D$12,Summary!$C$6:$C$12)</f>
        <v>Pedro</v>
      </c>
      <c r="H306" s="2">
        <v>260</v>
      </c>
      <c r="I306" s="2">
        <v>300</v>
      </c>
      <c r="J306" s="2">
        <v>163800</v>
      </c>
      <c r="K306" s="13">
        <f>VLOOKUP(C306,Summary!$D$6:$E$12,2,0)</f>
        <v>0.21</v>
      </c>
      <c r="L306" s="2" t="s">
        <v>84</v>
      </c>
      <c r="M306" s="2" t="str">
        <f t="shared" si="13"/>
        <v>vat not applied</v>
      </c>
      <c r="N306" s="2">
        <f t="shared" si="14"/>
        <v>34398</v>
      </c>
      <c r="O306" s="2">
        <v>24570</v>
      </c>
      <c r="P306" s="2">
        <v>139230</v>
      </c>
      <c r="Q306" s="2">
        <v>136500</v>
      </c>
      <c r="R306" s="2">
        <v>2730</v>
      </c>
      <c r="S306" s="1">
        <v>45195</v>
      </c>
      <c r="T306" s="2">
        <f t="shared" si="12"/>
        <v>182919.36083731774</v>
      </c>
    </row>
    <row r="307" spans="1:20" x14ac:dyDescent="0.25">
      <c r="A307">
        <v>65585</v>
      </c>
      <c r="B307" t="s">
        <v>39</v>
      </c>
      <c r="C307" t="s">
        <v>47</v>
      </c>
      <c r="D307" t="s">
        <v>40</v>
      </c>
      <c r="E307" t="s">
        <v>31</v>
      </c>
      <c r="F307">
        <v>788</v>
      </c>
      <c r="G307" t="str">
        <f>_xlfn.XLOOKUP(C307,Summary!$D$6:$D$12,Summary!$C$6:$C$12)</f>
        <v>Pedro</v>
      </c>
      <c r="H307" s="2">
        <v>10</v>
      </c>
      <c r="I307" s="2">
        <v>300</v>
      </c>
      <c r="J307" s="2">
        <v>236400</v>
      </c>
      <c r="K307" s="13">
        <f>VLOOKUP(C307,Summary!$D$6:$E$12,2,0)</f>
        <v>0.21</v>
      </c>
      <c r="L307" s="2" t="s">
        <v>84</v>
      </c>
      <c r="M307" s="2" t="str">
        <f t="shared" si="13"/>
        <v>vat not applied</v>
      </c>
      <c r="N307" s="2">
        <f t="shared" si="14"/>
        <v>49644</v>
      </c>
      <c r="O307" s="2">
        <v>0</v>
      </c>
      <c r="P307" s="2">
        <v>236400</v>
      </c>
      <c r="Q307" s="2">
        <v>197000</v>
      </c>
      <c r="R307" s="2">
        <v>39400</v>
      </c>
      <c r="S307" s="1">
        <v>45187</v>
      </c>
      <c r="T307" s="2">
        <f t="shared" si="12"/>
        <v>263993.50977986515</v>
      </c>
    </row>
    <row r="308" spans="1:20" x14ac:dyDescent="0.25">
      <c r="A308">
        <v>54229</v>
      </c>
      <c r="B308" t="s">
        <v>29</v>
      </c>
      <c r="C308" t="s">
        <v>47</v>
      </c>
      <c r="D308" t="s">
        <v>43</v>
      </c>
      <c r="E308" t="s">
        <v>45</v>
      </c>
      <c r="F308">
        <v>1694</v>
      </c>
      <c r="G308" t="str">
        <f>_xlfn.XLOOKUP(C308,Summary!$D$6:$D$12,Summary!$C$6:$C$12)</f>
        <v>Pedro</v>
      </c>
      <c r="H308" s="2">
        <v>260</v>
      </c>
      <c r="I308" s="2">
        <v>20</v>
      </c>
      <c r="J308" s="2">
        <v>33880</v>
      </c>
      <c r="K308" s="13">
        <f>VLOOKUP(C308,Summary!$D$6:$E$12,2,0)</f>
        <v>0.21</v>
      </c>
      <c r="L308" s="2" t="s">
        <v>83</v>
      </c>
      <c r="M308" s="2">
        <f t="shared" si="13"/>
        <v>7114.8</v>
      </c>
      <c r="N308" s="2">
        <f t="shared" si="14"/>
        <v>7114.8</v>
      </c>
      <c r="O308" s="2">
        <v>3049.2</v>
      </c>
      <c r="P308" s="2">
        <v>30830.799999999999</v>
      </c>
      <c r="Q308" s="2">
        <v>16940</v>
      </c>
      <c r="R308" s="2">
        <v>13890.8</v>
      </c>
      <c r="S308" s="1">
        <v>44999</v>
      </c>
      <c r="T308" s="2">
        <f t="shared" si="12"/>
        <v>37834.602839855463</v>
      </c>
    </row>
    <row r="309" spans="1:20" x14ac:dyDescent="0.25">
      <c r="A309">
        <v>72160</v>
      </c>
      <c r="B309" t="s">
        <v>29</v>
      </c>
      <c r="C309" t="s">
        <v>49</v>
      </c>
      <c r="D309" t="s">
        <v>42</v>
      </c>
      <c r="E309" t="s">
        <v>46</v>
      </c>
      <c r="F309">
        <v>2935</v>
      </c>
      <c r="G309" t="str">
        <f>_xlfn.XLOOKUP(C309,Summary!$D$6:$D$12,Summary!$C$6:$C$12)</f>
        <v xml:space="preserve">Klaas </v>
      </c>
      <c r="H309" s="2">
        <v>250</v>
      </c>
      <c r="I309" s="2">
        <v>20</v>
      </c>
      <c r="J309" s="2">
        <v>58700</v>
      </c>
      <c r="K309" s="13">
        <f>VLOOKUP(C309,Summary!$D$6:$E$12,2,0)</f>
        <v>0.24</v>
      </c>
      <c r="L309" s="2" t="s">
        <v>83</v>
      </c>
      <c r="M309" s="2">
        <f t="shared" si="13"/>
        <v>14088</v>
      </c>
      <c r="N309" s="2">
        <f t="shared" si="14"/>
        <v>14088</v>
      </c>
      <c r="O309" s="2">
        <v>6457</v>
      </c>
      <c r="P309" s="2">
        <v>52243</v>
      </c>
      <c r="Q309" s="2">
        <v>29350</v>
      </c>
      <c r="R309" s="2">
        <v>22893</v>
      </c>
      <c r="S309" s="1">
        <v>45191</v>
      </c>
      <c r="T309" s="2">
        <f t="shared" si="12"/>
        <v>65551.687919112039</v>
      </c>
    </row>
    <row r="310" spans="1:20" x14ac:dyDescent="0.25">
      <c r="A310">
        <v>15301</v>
      </c>
      <c r="B310" t="s">
        <v>39</v>
      </c>
      <c r="C310" t="s">
        <v>48</v>
      </c>
      <c r="D310" t="s">
        <v>40</v>
      </c>
      <c r="E310" t="s">
        <v>46</v>
      </c>
      <c r="F310">
        <v>3495</v>
      </c>
      <c r="G310" t="str">
        <f>_xlfn.XLOOKUP(C310,Summary!$D$6:$D$12,Summary!$C$6:$C$12)</f>
        <v>Luigi</v>
      </c>
      <c r="H310" s="2">
        <v>10</v>
      </c>
      <c r="I310" s="2">
        <v>300</v>
      </c>
      <c r="J310" s="2">
        <v>1048500</v>
      </c>
      <c r="K310" s="13">
        <f>VLOOKUP(C310,Summary!$D$6:$E$12,2,0)</f>
        <v>0.22</v>
      </c>
      <c r="L310" s="2" t="s">
        <v>83</v>
      </c>
      <c r="M310" s="2">
        <f t="shared" si="13"/>
        <v>230670</v>
      </c>
      <c r="N310" s="2">
        <f t="shared" si="14"/>
        <v>230670</v>
      </c>
      <c r="O310" s="2">
        <v>125820</v>
      </c>
      <c r="P310" s="2">
        <v>922680</v>
      </c>
      <c r="Q310" s="2">
        <v>873750</v>
      </c>
      <c r="R310" s="2">
        <v>48930</v>
      </c>
      <c r="S310" s="1">
        <v>45205</v>
      </c>
      <c r="T310" s="2">
        <f t="shared" si="12"/>
        <v>1170884.919645468</v>
      </c>
    </row>
    <row r="311" spans="1:20" x14ac:dyDescent="0.25">
      <c r="A311">
        <v>98280</v>
      </c>
      <c r="B311" t="s">
        <v>36</v>
      </c>
      <c r="C311" t="s">
        <v>32</v>
      </c>
      <c r="D311" t="s">
        <v>43</v>
      </c>
      <c r="E311" t="s">
        <v>46</v>
      </c>
      <c r="F311">
        <v>1770</v>
      </c>
      <c r="G311" t="str">
        <f>_xlfn.XLOOKUP(C311,Summary!$D$6:$D$12,Summary!$C$6:$C$12)</f>
        <v>Bertha</v>
      </c>
      <c r="H311" s="2">
        <v>260</v>
      </c>
      <c r="I311" s="2">
        <v>12</v>
      </c>
      <c r="J311" s="2">
        <v>21240</v>
      </c>
      <c r="K311" s="13">
        <f>VLOOKUP(C311,Summary!$D$6:$E$12,2,0)</f>
        <v>0.19</v>
      </c>
      <c r="L311" s="2" t="s">
        <v>83</v>
      </c>
      <c r="M311" s="2">
        <f t="shared" si="13"/>
        <v>4035.6</v>
      </c>
      <c r="N311" s="2">
        <f t="shared" si="14"/>
        <v>4035.6</v>
      </c>
      <c r="O311" s="2">
        <v>2761.2</v>
      </c>
      <c r="P311" s="2">
        <v>18478.8</v>
      </c>
      <c r="Q311" s="2">
        <v>5310</v>
      </c>
      <c r="R311" s="2">
        <v>13168.8</v>
      </c>
      <c r="S311" s="1">
        <v>45182</v>
      </c>
      <c r="T311" s="2">
        <f t="shared" si="12"/>
        <v>23719.21382286098</v>
      </c>
    </row>
    <row r="312" spans="1:20" x14ac:dyDescent="0.25">
      <c r="A312">
        <v>23829</v>
      </c>
      <c r="B312" t="s">
        <v>29</v>
      </c>
      <c r="C312" t="s">
        <v>48</v>
      </c>
      <c r="D312" t="s">
        <v>40</v>
      </c>
      <c r="E312" t="s">
        <v>44</v>
      </c>
      <c r="F312">
        <v>4492.5</v>
      </c>
      <c r="G312" t="str">
        <f>_xlfn.XLOOKUP(C312,Summary!$D$6:$D$12,Summary!$C$6:$C$12)</f>
        <v>Luigi</v>
      </c>
      <c r="H312" s="2">
        <v>10</v>
      </c>
      <c r="I312" s="2">
        <v>7</v>
      </c>
      <c r="J312" s="2">
        <v>31447.5</v>
      </c>
      <c r="K312" s="13">
        <f>VLOOKUP(C312,Summary!$D$6:$E$12,2,0)</f>
        <v>0.22</v>
      </c>
      <c r="L312" s="2" t="s">
        <v>84</v>
      </c>
      <c r="M312" s="2" t="str">
        <f t="shared" si="13"/>
        <v>vat not applied</v>
      </c>
      <c r="N312" s="2">
        <f t="shared" si="14"/>
        <v>6918.45</v>
      </c>
      <c r="O312" s="2">
        <v>314.47500000000002</v>
      </c>
      <c r="P312" s="2">
        <v>31133.024999999998</v>
      </c>
      <c r="Q312" s="2">
        <v>22462.5</v>
      </c>
      <c r="R312" s="2">
        <v>8670.5249999999978</v>
      </c>
      <c r="S312" s="1">
        <v>45170</v>
      </c>
      <c r="T312" s="2">
        <f t="shared" si="12"/>
        <v>35118.172160754271</v>
      </c>
    </row>
    <row r="313" spans="1:20" x14ac:dyDescent="0.25">
      <c r="A313">
        <v>20093</v>
      </c>
      <c r="B313" t="s">
        <v>33</v>
      </c>
      <c r="C313" t="s">
        <v>34</v>
      </c>
      <c r="D313" t="s">
        <v>41</v>
      </c>
      <c r="E313" t="s">
        <v>46</v>
      </c>
      <c r="F313">
        <v>3997.5</v>
      </c>
      <c r="G313" t="str">
        <f>_xlfn.XLOOKUP(C313,Summary!$D$6:$D$12,Summary!$C$6:$C$12)</f>
        <v>Francoise</v>
      </c>
      <c r="H313" s="2">
        <v>120</v>
      </c>
      <c r="I313" s="2">
        <v>15</v>
      </c>
      <c r="J313" s="2">
        <v>59962.5</v>
      </c>
      <c r="K313" s="13">
        <f>VLOOKUP(C313,Summary!$D$6:$E$12,2,0)</f>
        <v>0.2</v>
      </c>
      <c r="L313" s="2" t="s">
        <v>83</v>
      </c>
      <c r="M313" s="2">
        <f t="shared" si="13"/>
        <v>11992.5</v>
      </c>
      <c r="N313" s="2">
        <f t="shared" si="14"/>
        <v>11992.5</v>
      </c>
      <c r="O313" s="2">
        <v>7795.125</v>
      </c>
      <c r="P313" s="2">
        <v>52167.375</v>
      </c>
      <c r="Q313" s="2">
        <v>39975</v>
      </c>
      <c r="R313" s="2">
        <v>12192.375</v>
      </c>
      <c r="S313" s="1">
        <v>45214</v>
      </c>
      <c r="T313" s="2">
        <f t="shared" si="12"/>
        <v>66961.551735089524</v>
      </c>
    </row>
    <row r="314" spans="1:20" x14ac:dyDescent="0.25">
      <c r="A314">
        <v>70172</v>
      </c>
      <c r="B314" t="s">
        <v>29</v>
      </c>
      <c r="C314" t="s">
        <v>32</v>
      </c>
      <c r="D314" t="s">
        <v>35</v>
      </c>
      <c r="E314" t="s">
        <v>31</v>
      </c>
      <c r="F314">
        <v>2146</v>
      </c>
      <c r="G314" t="str">
        <f>_xlfn.XLOOKUP(C314,Summary!$D$6:$D$12,Summary!$C$6:$C$12)</f>
        <v>Bertha</v>
      </c>
      <c r="H314" s="2">
        <v>5</v>
      </c>
      <c r="I314" s="2">
        <v>7</v>
      </c>
      <c r="J314" s="2">
        <v>15022</v>
      </c>
      <c r="K314" s="13">
        <f>VLOOKUP(C314,Summary!$D$6:$E$12,2,0)</f>
        <v>0.19</v>
      </c>
      <c r="L314" s="2" t="s">
        <v>84</v>
      </c>
      <c r="M314" s="2" t="str">
        <f t="shared" si="13"/>
        <v>vat not applied</v>
      </c>
      <c r="N314" s="2">
        <f t="shared" si="14"/>
        <v>2854.18</v>
      </c>
      <c r="O314" s="2">
        <v>0</v>
      </c>
      <c r="P314" s="2">
        <v>15022</v>
      </c>
      <c r="Q314" s="2">
        <v>10730</v>
      </c>
      <c r="R314" s="2">
        <v>4292</v>
      </c>
      <c r="S314" s="1">
        <v>45002</v>
      </c>
      <c r="T314" s="2">
        <f t="shared" si="12"/>
        <v>16775.425143456574</v>
      </c>
    </row>
    <row r="315" spans="1:20" x14ac:dyDescent="0.25">
      <c r="A315">
        <v>65178</v>
      </c>
      <c r="B315" t="s">
        <v>36</v>
      </c>
      <c r="C315" t="s">
        <v>37</v>
      </c>
      <c r="D315" t="s">
        <v>40</v>
      </c>
      <c r="E315" t="s">
        <v>44</v>
      </c>
      <c r="F315">
        <v>1785</v>
      </c>
      <c r="G315" t="str">
        <f>_xlfn.XLOOKUP(C315,Summary!$D$6:$D$12,Summary!$C$6:$C$12)</f>
        <v>Ciarán</v>
      </c>
      <c r="H315" s="2">
        <v>10</v>
      </c>
      <c r="I315" s="2">
        <v>12</v>
      </c>
      <c r="J315" s="2">
        <v>21420</v>
      </c>
      <c r="K315" s="13">
        <f>VLOOKUP(C315,Summary!$D$6:$E$12,2,0)</f>
        <v>0.23</v>
      </c>
      <c r="L315" s="2" t="s">
        <v>84</v>
      </c>
      <c r="M315" s="2" t="str">
        <f t="shared" si="13"/>
        <v>vat not applied</v>
      </c>
      <c r="N315" s="2">
        <f t="shared" si="14"/>
        <v>4926.6000000000004</v>
      </c>
      <c r="O315" s="2">
        <v>428.4</v>
      </c>
      <c r="P315" s="2">
        <v>20991.599999999999</v>
      </c>
      <c r="Q315" s="2">
        <v>5355</v>
      </c>
      <c r="R315" s="2">
        <v>15636.599999999999</v>
      </c>
      <c r="S315" s="1">
        <v>44971</v>
      </c>
      <c r="T315" s="2">
        <f t="shared" si="12"/>
        <v>23920.224109495397</v>
      </c>
    </row>
    <row r="316" spans="1:20" x14ac:dyDescent="0.25">
      <c r="A316">
        <v>68168</v>
      </c>
      <c r="B316" t="s">
        <v>33</v>
      </c>
      <c r="C316" t="s">
        <v>49</v>
      </c>
      <c r="D316" t="s">
        <v>40</v>
      </c>
      <c r="E316" t="s">
        <v>46</v>
      </c>
      <c r="F316">
        <v>2559</v>
      </c>
      <c r="G316" t="str">
        <f>_xlfn.XLOOKUP(C316,Summary!$D$6:$D$12,Summary!$C$6:$C$12)</f>
        <v xml:space="preserve">Klaas </v>
      </c>
      <c r="H316" s="2">
        <v>10</v>
      </c>
      <c r="I316" s="2">
        <v>15</v>
      </c>
      <c r="J316" s="2">
        <v>38385</v>
      </c>
      <c r="K316" s="13">
        <f>VLOOKUP(C316,Summary!$D$6:$E$12,2,0)</f>
        <v>0.24</v>
      </c>
      <c r="L316" s="2" t="s">
        <v>84</v>
      </c>
      <c r="M316" s="2" t="str">
        <f t="shared" si="13"/>
        <v>vat not applied</v>
      </c>
      <c r="N316" s="2">
        <f t="shared" si="14"/>
        <v>9212.4</v>
      </c>
      <c r="O316" s="2">
        <v>5757.75</v>
      </c>
      <c r="P316" s="2">
        <v>32627.25</v>
      </c>
      <c r="Q316" s="2">
        <v>25590</v>
      </c>
      <c r="R316" s="2">
        <v>7037.25</v>
      </c>
      <c r="S316" s="1">
        <v>45030</v>
      </c>
      <c r="T316" s="2">
        <f t="shared" si="12"/>
        <v>42865.443624789019</v>
      </c>
    </row>
    <row r="317" spans="1:20" x14ac:dyDescent="0.25">
      <c r="A317">
        <v>98283</v>
      </c>
      <c r="B317" t="s">
        <v>29</v>
      </c>
      <c r="C317" t="s">
        <v>34</v>
      </c>
      <c r="D317" t="s">
        <v>35</v>
      </c>
      <c r="E317" t="s">
        <v>45</v>
      </c>
      <c r="F317">
        <v>1403</v>
      </c>
      <c r="G317" t="str">
        <f>_xlfn.XLOOKUP(C317,Summary!$D$6:$D$12,Summary!$C$6:$C$12)</f>
        <v>Francoise</v>
      </c>
      <c r="H317" s="2">
        <v>5</v>
      </c>
      <c r="I317" s="2">
        <v>7</v>
      </c>
      <c r="J317" s="2">
        <v>9821</v>
      </c>
      <c r="K317" s="13">
        <f>VLOOKUP(C317,Summary!$D$6:$E$12,2,0)</f>
        <v>0.2</v>
      </c>
      <c r="L317" s="2" t="s">
        <v>83</v>
      </c>
      <c r="M317" s="2">
        <f t="shared" si="13"/>
        <v>1964.2</v>
      </c>
      <c r="N317" s="2">
        <f t="shared" si="14"/>
        <v>1964.2</v>
      </c>
      <c r="O317" s="2">
        <v>589.26</v>
      </c>
      <c r="P317" s="2">
        <v>9231.74</v>
      </c>
      <c r="Q317" s="2">
        <v>7015</v>
      </c>
      <c r="R317" s="2">
        <v>2216.7399999999998</v>
      </c>
      <c r="S317" s="1">
        <v>45220</v>
      </c>
      <c r="T317" s="2">
        <f t="shared" si="12"/>
        <v>10967.344583536615</v>
      </c>
    </row>
    <row r="318" spans="1:20" x14ac:dyDescent="0.25">
      <c r="A318">
        <v>75858</v>
      </c>
      <c r="B318" t="s">
        <v>39</v>
      </c>
      <c r="C318" t="s">
        <v>49</v>
      </c>
      <c r="D318" t="s">
        <v>43</v>
      </c>
      <c r="E318" t="s">
        <v>44</v>
      </c>
      <c r="F318">
        <v>1916</v>
      </c>
      <c r="G318" t="str">
        <f>_xlfn.XLOOKUP(C318,Summary!$D$6:$D$12,Summary!$C$6:$C$12)</f>
        <v xml:space="preserve">Klaas </v>
      </c>
      <c r="H318" s="2">
        <v>260</v>
      </c>
      <c r="I318" s="2">
        <v>300</v>
      </c>
      <c r="J318" s="2">
        <v>574800</v>
      </c>
      <c r="K318" s="13">
        <f>VLOOKUP(C318,Summary!$D$6:$E$12,2,0)</f>
        <v>0.24</v>
      </c>
      <c r="L318" s="2" t="s">
        <v>83</v>
      </c>
      <c r="M318" s="2">
        <f t="shared" si="13"/>
        <v>137952</v>
      </c>
      <c r="N318" s="2">
        <f t="shared" si="14"/>
        <v>137952</v>
      </c>
      <c r="O318" s="2">
        <v>11496</v>
      </c>
      <c r="P318" s="2">
        <v>563304</v>
      </c>
      <c r="Q318" s="2">
        <v>479000</v>
      </c>
      <c r="R318" s="2">
        <v>84304</v>
      </c>
      <c r="S318" s="1">
        <v>45054</v>
      </c>
      <c r="T318" s="2">
        <f t="shared" si="12"/>
        <v>641892.8486525655</v>
      </c>
    </row>
    <row r="319" spans="1:20" x14ac:dyDescent="0.25">
      <c r="A319">
        <v>23885</v>
      </c>
      <c r="B319" t="s">
        <v>33</v>
      </c>
      <c r="C319" t="s">
        <v>48</v>
      </c>
      <c r="D319" t="s">
        <v>43</v>
      </c>
      <c r="E319" t="s">
        <v>44</v>
      </c>
      <c r="F319">
        <v>671</v>
      </c>
      <c r="G319" t="str">
        <f>_xlfn.XLOOKUP(C319,Summary!$D$6:$D$12,Summary!$C$6:$C$12)</f>
        <v>Luigi</v>
      </c>
      <c r="H319" s="2">
        <v>260</v>
      </c>
      <c r="I319" s="2">
        <v>15</v>
      </c>
      <c r="J319" s="2">
        <v>10065</v>
      </c>
      <c r="K319" s="13">
        <f>VLOOKUP(C319,Summary!$D$6:$E$12,2,0)</f>
        <v>0.22</v>
      </c>
      <c r="L319" s="2" t="s">
        <v>84</v>
      </c>
      <c r="M319" s="2" t="str">
        <f t="shared" si="13"/>
        <v>vat not applied</v>
      </c>
      <c r="N319" s="2">
        <f t="shared" si="14"/>
        <v>2214.3000000000002</v>
      </c>
      <c r="O319" s="2">
        <v>402.6</v>
      </c>
      <c r="P319" s="2">
        <v>9662.4</v>
      </c>
      <c r="Q319" s="2">
        <v>6710</v>
      </c>
      <c r="R319" s="2">
        <v>2952.3999999999996</v>
      </c>
      <c r="S319" s="1">
        <v>45023</v>
      </c>
      <c r="T319" s="2">
        <f t="shared" si="12"/>
        <v>11239.82519430771</v>
      </c>
    </row>
    <row r="320" spans="1:20" x14ac:dyDescent="0.25">
      <c r="A320">
        <v>23073</v>
      </c>
      <c r="B320" t="s">
        <v>29</v>
      </c>
      <c r="C320" t="s">
        <v>49</v>
      </c>
      <c r="D320" t="s">
        <v>42</v>
      </c>
      <c r="E320" t="s">
        <v>46</v>
      </c>
      <c r="F320">
        <v>623</v>
      </c>
      <c r="G320" t="str">
        <f>_xlfn.XLOOKUP(C320,Summary!$D$6:$D$12,Summary!$C$6:$C$12)</f>
        <v xml:space="preserve">Klaas </v>
      </c>
      <c r="H320" s="2">
        <v>250</v>
      </c>
      <c r="I320" s="2">
        <v>350</v>
      </c>
      <c r="J320" s="2">
        <v>218050</v>
      </c>
      <c r="K320" s="13">
        <f>VLOOKUP(C320,Summary!$D$6:$E$12,2,0)</f>
        <v>0.24</v>
      </c>
      <c r="L320" s="2" t="s">
        <v>83</v>
      </c>
      <c r="M320" s="2">
        <f t="shared" si="13"/>
        <v>52332</v>
      </c>
      <c r="N320" s="2">
        <f t="shared" si="14"/>
        <v>52332</v>
      </c>
      <c r="O320" s="2">
        <v>26166</v>
      </c>
      <c r="P320" s="2">
        <v>191884</v>
      </c>
      <c r="Q320" s="2">
        <v>161980</v>
      </c>
      <c r="R320" s="2">
        <v>29904</v>
      </c>
      <c r="S320" s="1">
        <v>45241</v>
      </c>
      <c r="T320" s="2">
        <f t="shared" si="12"/>
        <v>243501.62778130118</v>
      </c>
    </row>
    <row r="321" spans="1:20" x14ac:dyDescent="0.25">
      <c r="A321">
        <v>31981</v>
      </c>
      <c r="B321" t="s">
        <v>29</v>
      </c>
      <c r="C321" t="s">
        <v>48</v>
      </c>
      <c r="D321" t="s">
        <v>40</v>
      </c>
      <c r="E321" t="s">
        <v>46</v>
      </c>
      <c r="F321">
        <v>380</v>
      </c>
      <c r="G321" t="str">
        <f>_xlfn.XLOOKUP(C321,Summary!$D$6:$D$12,Summary!$C$6:$C$12)</f>
        <v>Luigi</v>
      </c>
      <c r="H321" s="2">
        <v>10</v>
      </c>
      <c r="I321" s="2">
        <v>7</v>
      </c>
      <c r="J321" s="2">
        <v>2660</v>
      </c>
      <c r="K321" s="13">
        <f>VLOOKUP(C321,Summary!$D$6:$E$12,2,0)</f>
        <v>0.22</v>
      </c>
      <c r="L321" s="2" t="s">
        <v>84</v>
      </c>
      <c r="M321" s="2" t="str">
        <f t="shared" si="13"/>
        <v>vat not applied</v>
      </c>
      <c r="N321" s="2">
        <f t="shared" si="14"/>
        <v>585.20000000000005</v>
      </c>
      <c r="O321" s="2">
        <v>292.60000000000002</v>
      </c>
      <c r="P321" s="2">
        <v>2367.4</v>
      </c>
      <c r="Q321" s="2">
        <v>1900</v>
      </c>
      <c r="R321" s="2">
        <v>467.40000000000009</v>
      </c>
      <c r="S321" s="1">
        <v>45087</v>
      </c>
      <c r="T321" s="2">
        <f t="shared" si="12"/>
        <v>2970.4853469308009</v>
      </c>
    </row>
    <row r="322" spans="1:20" x14ac:dyDescent="0.25">
      <c r="A322">
        <v>68498</v>
      </c>
      <c r="B322" t="s">
        <v>33</v>
      </c>
      <c r="C322" t="s">
        <v>48</v>
      </c>
      <c r="D322" t="s">
        <v>40</v>
      </c>
      <c r="E322" t="s">
        <v>45</v>
      </c>
      <c r="F322">
        <v>2198</v>
      </c>
      <c r="G322" t="str">
        <f>_xlfn.XLOOKUP(C322,Summary!$D$6:$D$12,Summary!$C$6:$C$12)</f>
        <v>Luigi</v>
      </c>
      <c r="H322" s="2">
        <v>10</v>
      </c>
      <c r="I322" s="2">
        <v>15</v>
      </c>
      <c r="J322" s="2">
        <v>32970</v>
      </c>
      <c r="K322" s="13">
        <f>VLOOKUP(C322,Summary!$D$6:$E$12,2,0)</f>
        <v>0.22</v>
      </c>
      <c r="L322" s="2" t="s">
        <v>83</v>
      </c>
      <c r="M322" s="2">
        <f t="shared" si="13"/>
        <v>7253.4</v>
      </c>
      <c r="N322" s="2">
        <f t="shared" si="14"/>
        <v>7253.4</v>
      </c>
      <c r="O322" s="2">
        <v>1978.2</v>
      </c>
      <c r="P322" s="2">
        <v>30991.8</v>
      </c>
      <c r="Q322" s="2">
        <v>21980</v>
      </c>
      <c r="R322" s="2">
        <v>9011.7999999999993</v>
      </c>
      <c r="S322" s="1">
        <v>45005</v>
      </c>
      <c r="T322" s="2">
        <f t="shared" ref="T322:T385" si="15">J322/USD</f>
        <v>36818.384168537028</v>
      </c>
    </row>
    <row r="323" spans="1:20" x14ac:dyDescent="0.25">
      <c r="A323">
        <v>18324</v>
      </c>
      <c r="B323" t="s">
        <v>29</v>
      </c>
      <c r="C323" t="s">
        <v>49</v>
      </c>
      <c r="D323" t="s">
        <v>41</v>
      </c>
      <c r="E323" t="s">
        <v>44</v>
      </c>
      <c r="F323">
        <v>2646</v>
      </c>
      <c r="G323" t="str">
        <f>_xlfn.XLOOKUP(C323,Summary!$D$6:$D$12,Summary!$C$6:$C$12)</f>
        <v xml:space="preserve">Klaas </v>
      </c>
      <c r="H323" s="2">
        <v>120</v>
      </c>
      <c r="I323" s="2">
        <v>20</v>
      </c>
      <c r="J323" s="2">
        <v>52920</v>
      </c>
      <c r="K323" s="13">
        <f>VLOOKUP(C323,Summary!$D$6:$E$12,2,0)</f>
        <v>0.24</v>
      </c>
      <c r="L323" s="2" t="s">
        <v>84</v>
      </c>
      <c r="M323" s="2" t="str">
        <f t="shared" ref="M323:M386" si="16">IF(L323="Yes",N323,"vat not applied")</f>
        <v>vat not applied</v>
      </c>
      <c r="N323" s="2">
        <f t="shared" ref="N323:N386" si="17">J323*K323</f>
        <v>12700.8</v>
      </c>
      <c r="O323" s="2">
        <v>2116.8000000000002</v>
      </c>
      <c r="P323" s="2">
        <v>50803.199999999997</v>
      </c>
      <c r="Q323" s="2">
        <v>26460</v>
      </c>
      <c r="R323" s="2">
        <v>24343.199999999997</v>
      </c>
      <c r="S323" s="1">
        <v>44986</v>
      </c>
      <c r="T323" s="2">
        <f t="shared" si="15"/>
        <v>59097.024270518035</v>
      </c>
    </row>
    <row r="324" spans="1:20" x14ac:dyDescent="0.25">
      <c r="A324">
        <v>74370</v>
      </c>
      <c r="B324" t="s">
        <v>29</v>
      </c>
      <c r="C324" t="s">
        <v>47</v>
      </c>
      <c r="D324" t="s">
        <v>43</v>
      </c>
      <c r="E324" t="s">
        <v>46</v>
      </c>
      <c r="F324">
        <v>344</v>
      </c>
      <c r="G324" t="str">
        <f>_xlfn.XLOOKUP(C324,Summary!$D$6:$D$12,Summary!$C$6:$C$12)</f>
        <v>Pedro</v>
      </c>
      <c r="H324" s="2">
        <v>260</v>
      </c>
      <c r="I324" s="2">
        <v>350</v>
      </c>
      <c r="J324" s="2">
        <v>120400</v>
      </c>
      <c r="K324" s="13">
        <f>VLOOKUP(C324,Summary!$D$6:$E$12,2,0)</f>
        <v>0.21</v>
      </c>
      <c r="L324" s="2" t="s">
        <v>83</v>
      </c>
      <c r="M324" s="2">
        <f t="shared" si="16"/>
        <v>25284</v>
      </c>
      <c r="N324" s="2">
        <f t="shared" si="17"/>
        <v>25284</v>
      </c>
      <c r="O324" s="2">
        <v>13244</v>
      </c>
      <c r="P324" s="2">
        <v>107156</v>
      </c>
      <c r="Q324" s="2">
        <v>89440</v>
      </c>
      <c r="R324" s="2">
        <v>17716</v>
      </c>
      <c r="S324" s="1">
        <v>44946</v>
      </c>
      <c r="T324" s="2">
        <f t="shared" si="15"/>
        <v>134453.54728213098</v>
      </c>
    </row>
    <row r="325" spans="1:20" x14ac:dyDescent="0.25">
      <c r="A325">
        <v>98766</v>
      </c>
      <c r="B325" t="s">
        <v>36</v>
      </c>
      <c r="C325" t="s">
        <v>49</v>
      </c>
      <c r="D325" t="s">
        <v>30</v>
      </c>
      <c r="E325" t="s">
        <v>44</v>
      </c>
      <c r="F325">
        <v>908</v>
      </c>
      <c r="G325" t="str">
        <f>_xlfn.XLOOKUP(C325,Summary!$D$6:$D$12,Summary!$C$6:$C$12)</f>
        <v xml:space="preserve">Klaas </v>
      </c>
      <c r="H325" s="2">
        <v>3</v>
      </c>
      <c r="I325" s="2">
        <v>12</v>
      </c>
      <c r="J325" s="2">
        <v>10896</v>
      </c>
      <c r="K325" s="13">
        <f>VLOOKUP(C325,Summary!$D$6:$E$12,2,0)</f>
        <v>0.24</v>
      </c>
      <c r="L325" s="2" t="s">
        <v>84</v>
      </c>
      <c r="M325" s="2" t="str">
        <f t="shared" si="16"/>
        <v>vat not applied</v>
      </c>
      <c r="N325" s="2">
        <f t="shared" si="17"/>
        <v>2615.04</v>
      </c>
      <c r="O325" s="2">
        <v>326.88</v>
      </c>
      <c r="P325" s="2">
        <v>10569.12</v>
      </c>
      <c r="Q325" s="2">
        <v>2724</v>
      </c>
      <c r="R325" s="2">
        <v>7845.1200000000008</v>
      </c>
      <c r="S325" s="1">
        <v>45150</v>
      </c>
      <c r="T325" s="2">
        <f t="shared" si="15"/>
        <v>12167.822684269928</v>
      </c>
    </row>
    <row r="326" spans="1:20" x14ac:dyDescent="0.25">
      <c r="A326">
        <v>99206</v>
      </c>
      <c r="B326" t="s">
        <v>38</v>
      </c>
      <c r="C326" t="s">
        <v>34</v>
      </c>
      <c r="D326" t="s">
        <v>40</v>
      </c>
      <c r="E326" t="s">
        <v>45</v>
      </c>
      <c r="F326">
        <v>2385</v>
      </c>
      <c r="G326" t="str">
        <f>_xlfn.XLOOKUP(C326,Summary!$D$6:$D$12,Summary!$C$6:$C$12)</f>
        <v>Francoise</v>
      </c>
      <c r="H326" s="2">
        <v>10</v>
      </c>
      <c r="I326" s="2">
        <v>125</v>
      </c>
      <c r="J326" s="2">
        <v>298125</v>
      </c>
      <c r="K326" s="13">
        <f>VLOOKUP(C326,Summary!$D$6:$E$12,2,0)</f>
        <v>0.2</v>
      </c>
      <c r="L326" s="2" t="s">
        <v>83</v>
      </c>
      <c r="M326" s="2">
        <f t="shared" si="16"/>
        <v>59625</v>
      </c>
      <c r="N326" s="2">
        <f t="shared" si="17"/>
        <v>59625</v>
      </c>
      <c r="O326" s="2">
        <v>14906.25</v>
      </c>
      <c r="P326" s="2">
        <v>283218.75</v>
      </c>
      <c r="Q326" s="2">
        <v>286200</v>
      </c>
      <c r="R326" s="2">
        <v>-2981.25</v>
      </c>
      <c r="S326" s="1">
        <v>45203</v>
      </c>
      <c r="T326" s="2">
        <f t="shared" si="15"/>
        <v>332923.28723825002</v>
      </c>
    </row>
    <row r="327" spans="1:20" x14ac:dyDescent="0.25">
      <c r="A327">
        <v>41331</v>
      </c>
      <c r="B327" t="s">
        <v>29</v>
      </c>
      <c r="C327" t="s">
        <v>49</v>
      </c>
      <c r="D327" t="s">
        <v>43</v>
      </c>
      <c r="E327" t="s">
        <v>45</v>
      </c>
      <c r="F327">
        <v>552</v>
      </c>
      <c r="G327" t="str">
        <f>_xlfn.XLOOKUP(C327,Summary!$D$6:$D$12,Summary!$C$6:$C$12)</f>
        <v xml:space="preserve">Klaas </v>
      </c>
      <c r="H327" s="2">
        <v>260</v>
      </c>
      <c r="I327" s="2">
        <v>350</v>
      </c>
      <c r="J327" s="2">
        <v>193200</v>
      </c>
      <c r="K327" s="13">
        <f>VLOOKUP(C327,Summary!$D$6:$E$12,2,0)</f>
        <v>0.24</v>
      </c>
      <c r="L327" s="2" t="s">
        <v>84</v>
      </c>
      <c r="M327" s="2" t="str">
        <f t="shared" si="16"/>
        <v>vat not applied</v>
      </c>
      <c r="N327" s="2">
        <f t="shared" si="17"/>
        <v>46368</v>
      </c>
      <c r="O327" s="2">
        <v>9660</v>
      </c>
      <c r="P327" s="2">
        <v>183540</v>
      </c>
      <c r="Q327" s="2">
        <v>143520</v>
      </c>
      <c r="R327" s="2">
        <v>40020</v>
      </c>
      <c r="S327" s="1">
        <v>45190</v>
      </c>
      <c r="T327" s="2">
        <f t="shared" si="15"/>
        <v>215751.04098760552</v>
      </c>
    </row>
    <row r="328" spans="1:20" x14ac:dyDescent="0.25">
      <c r="A328">
        <v>41208</v>
      </c>
      <c r="B328" t="s">
        <v>33</v>
      </c>
      <c r="C328" t="s">
        <v>32</v>
      </c>
      <c r="D328" t="s">
        <v>30</v>
      </c>
      <c r="E328" t="s">
        <v>46</v>
      </c>
      <c r="F328">
        <v>1513</v>
      </c>
      <c r="G328" t="str">
        <f>_xlfn.XLOOKUP(C328,Summary!$D$6:$D$12,Summary!$C$6:$C$12)</f>
        <v>Bertha</v>
      </c>
      <c r="H328" s="2">
        <v>3</v>
      </c>
      <c r="I328" s="2">
        <v>15</v>
      </c>
      <c r="J328" s="2">
        <v>22695</v>
      </c>
      <c r="K328" s="13">
        <f>VLOOKUP(C328,Summary!$D$6:$E$12,2,0)</f>
        <v>0.19</v>
      </c>
      <c r="L328" s="2" t="s">
        <v>84</v>
      </c>
      <c r="M328" s="2" t="str">
        <f t="shared" si="16"/>
        <v>vat not applied</v>
      </c>
      <c r="N328" s="2">
        <f t="shared" si="17"/>
        <v>4312.05</v>
      </c>
      <c r="O328" s="2">
        <v>3177.3</v>
      </c>
      <c r="P328" s="2">
        <v>19517.7</v>
      </c>
      <c r="Q328" s="2">
        <v>15130</v>
      </c>
      <c r="R328" s="2">
        <v>4387.7000000000007</v>
      </c>
      <c r="S328" s="1">
        <v>45017</v>
      </c>
      <c r="T328" s="2">
        <f t="shared" si="15"/>
        <v>25344.046973155837</v>
      </c>
    </row>
    <row r="329" spans="1:20" x14ac:dyDescent="0.25">
      <c r="A329">
        <v>76683</v>
      </c>
      <c r="B329" t="s">
        <v>29</v>
      </c>
      <c r="C329" t="s">
        <v>32</v>
      </c>
      <c r="D329" t="s">
        <v>41</v>
      </c>
      <c r="E329" t="s">
        <v>44</v>
      </c>
      <c r="F329">
        <v>2966</v>
      </c>
      <c r="G329" t="str">
        <f>_xlfn.XLOOKUP(C329,Summary!$D$6:$D$12,Summary!$C$6:$C$12)</f>
        <v>Bertha</v>
      </c>
      <c r="H329" s="2">
        <v>120</v>
      </c>
      <c r="I329" s="2">
        <v>350</v>
      </c>
      <c r="J329" s="2">
        <v>1038100</v>
      </c>
      <c r="K329" s="13">
        <f>VLOOKUP(C329,Summary!$D$6:$E$12,2,0)</f>
        <v>0.19</v>
      </c>
      <c r="L329" s="2" t="s">
        <v>83</v>
      </c>
      <c r="M329" s="2">
        <f t="shared" si="16"/>
        <v>197239</v>
      </c>
      <c r="N329" s="2">
        <f t="shared" si="17"/>
        <v>197239</v>
      </c>
      <c r="O329" s="2">
        <v>20762</v>
      </c>
      <c r="P329" s="2">
        <v>1017338</v>
      </c>
      <c r="Q329" s="2">
        <v>771160</v>
      </c>
      <c r="R329" s="2">
        <v>246178</v>
      </c>
      <c r="S329" s="1">
        <v>45242</v>
      </c>
      <c r="T329" s="2">
        <f t="shared" si="15"/>
        <v>1159270.9919732572</v>
      </c>
    </row>
    <row r="330" spans="1:20" x14ac:dyDescent="0.25">
      <c r="A330">
        <v>22780</v>
      </c>
      <c r="B330" t="s">
        <v>29</v>
      </c>
      <c r="C330" t="s">
        <v>47</v>
      </c>
      <c r="D330" t="s">
        <v>43</v>
      </c>
      <c r="E330" t="s">
        <v>45</v>
      </c>
      <c r="F330">
        <v>1038</v>
      </c>
      <c r="G330" t="str">
        <f>_xlfn.XLOOKUP(C330,Summary!$D$6:$D$12,Summary!$C$6:$C$12)</f>
        <v>Pedro</v>
      </c>
      <c r="H330" s="2">
        <v>260</v>
      </c>
      <c r="I330" s="2">
        <v>20</v>
      </c>
      <c r="J330" s="2">
        <v>20760</v>
      </c>
      <c r="K330" s="13">
        <f>VLOOKUP(C330,Summary!$D$6:$E$12,2,0)</f>
        <v>0.21</v>
      </c>
      <c r="L330" s="2" t="s">
        <v>83</v>
      </c>
      <c r="M330" s="2">
        <f t="shared" si="16"/>
        <v>4359.5999999999995</v>
      </c>
      <c r="N330" s="2">
        <f t="shared" si="17"/>
        <v>4359.5999999999995</v>
      </c>
      <c r="O330" s="2">
        <v>1868.4</v>
      </c>
      <c r="P330" s="2">
        <v>18891.599999999999</v>
      </c>
      <c r="Q330" s="2">
        <v>10380</v>
      </c>
      <c r="R330" s="2">
        <v>8511.5999999999985</v>
      </c>
      <c r="S330" s="1">
        <v>45116</v>
      </c>
      <c r="T330" s="2">
        <f t="shared" si="15"/>
        <v>23183.186391835872</v>
      </c>
    </row>
    <row r="331" spans="1:20" x14ac:dyDescent="0.25">
      <c r="A331">
        <v>93736</v>
      </c>
      <c r="B331" t="s">
        <v>39</v>
      </c>
      <c r="C331" t="s">
        <v>37</v>
      </c>
      <c r="D331" t="s">
        <v>42</v>
      </c>
      <c r="E331" t="s">
        <v>45</v>
      </c>
      <c r="F331">
        <v>1221</v>
      </c>
      <c r="G331" t="str">
        <f>_xlfn.XLOOKUP(C331,Summary!$D$6:$D$12,Summary!$C$6:$C$12)</f>
        <v>Ciarán</v>
      </c>
      <c r="H331" s="2">
        <v>250</v>
      </c>
      <c r="I331" s="2">
        <v>300</v>
      </c>
      <c r="J331" s="2">
        <v>366300</v>
      </c>
      <c r="K331" s="13">
        <f>VLOOKUP(C331,Summary!$D$6:$E$12,2,0)</f>
        <v>0.23</v>
      </c>
      <c r="L331" s="2" t="s">
        <v>83</v>
      </c>
      <c r="M331" s="2">
        <f t="shared" si="16"/>
        <v>84249</v>
      </c>
      <c r="N331" s="2">
        <f t="shared" si="17"/>
        <v>84249</v>
      </c>
      <c r="O331" s="2">
        <v>21978</v>
      </c>
      <c r="P331" s="2">
        <v>344322</v>
      </c>
      <c r="Q331" s="2">
        <v>305250</v>
      </c>
      <c r="R331" s="2">
        <v>39072</v>
      </c>
      <c r="S331" s="1">
        <v>45281</v>
      </c>
      <c r="T331" s="2">
        <f t="shared" si="15"/>
        <v>409055.93330103473</v>
      </c>
    </row>
    <row r="332" spans="1:20" x14ac:dyDescent="0.25">
      <c r="A332">
        <v>46587</v>
      </c>
      <c r="B332" t="s">
        <v>29</v>
      </c>
      <c r="C332" t="s">
        <v>47</v>
      </c>
      <c r="D332" t="s">
        <v>40</v>
      </c>
      <c r="E332" t="s">
        <v>46</v>
      </c>
      <c r="F332">
        <v>905</v>
      </c>
      <c r="G332" t="str">
        <f>_xlfn.XLOOKUP(C332,Summary!$D$6:$D$12,Summary!$C$6:$C$12)</f>
        <v>Pedro</v>
      </c>
      <c r="H332" s="2">
        <v>10</v>
      </c>
      <c r="I332" s="2">
        <v>20</v>
      </c>
      <c r="J332" s="2">
        <v>18100</v>
      </c>
      <c r="K332" s="13">
        <f>VLOOKUP(C332,Summary!$D$6:$E$12,2,0)</f>
        <v>0.21</v>
      </c>
      <c r="L332" s="2" t="s">
        <v>84</v>
      </c>
      <c r="M332" s="2" t="str">
        <f t="shared" si="16"/>
        <v>vat not applied</v>
      </c>
      <c r="N332" s="2">
        <f t="shared" si="17"/>
        <v>3801</v>
      </c>
      <c r="O332" s="2">
        <v>2172</v>
      </c>
      <c r="P332" s="2">
        <v>15928</v>
      </c>
      <c r="Q332" s="2">
        <v>9050</v>
      </c>
      <c r="R332" s="2">
        <v>6878</v>
      </c>
      <c r="S332" s="1">
        <v>45153</v>
      </c>
      <c r="T332" s="2">
        <f t="shared" si="15"/>
        <v>20212.701044905072</v>
      </c>
    </row>
    <row r="333" spans="1:20" x14ac:dyDescent="0.25">
      <c r="A333">
        <v>99984</v>
      </c>
      <c r="B333" t="s">
        <v>29</v>
      </c>
      <c r="C333" t="s">
        <v>32</v>
      </c>
      <c r="D333" t="s">
        <v>43</v>
      </c>
      <c r="E333" t="s">
        <v>31</v>
      </c>
      <c r="F333">
        <v>1686</v>
      </c>
      <c r="G333" t="str">
        <f>_xlfn.XLOOKUP(C333,Summary!$D$6:$D$12,Summary!$C$6:$C$12)</f>
        <v>Bertha</v>
      </c>
      <c r="H333" s="2">
        <v>260</v>
      </c>
      <c r="I333" s="2">
        <v>7</v>
      </c>
      <c r="J333" s="2">
        <v>11802</v>
      </c>
      <c r="K333" s="13">
        <f>VLOOKUP(C333,Summary!$D$6:$E$12,2,0)</f>
        <v>0.19</v>
      </c>
      <c r="L333" s="2" t="s">
        <v>83</v>
      </c>
      <c r="M333" s="2">
        <f t="shared" si="16"/>
        <v>2242.38</v>
      </c>
      <c r="N333" s="2">
        <f t="shared" si="17"/>
        <v>2242.38</v>
      </c>
      <c r="O333" s="2">
        <v>0</v>
      </c>
      <c r="P333" s="2">
        <v>11802</v>
      </c>
      <c r="Q333" s="2">
        <v>8430</v>
      </c>
      <c r="R333" s="2">
        <v>3372</v>
      </c>
      <c r="S333" s="1">
        <v>44981</v>
      </c>
      <c r="T333" s="2">
        <f t="shared" si="15"/>
        <v>13179.574460329815</v>
      </c>
    </row>
    <row r="334" spans="1:20" x14ac:dyDescent="0.25">
      <c r="A334">
        <v>45405</v>
      </c>
      <c r="B334" t="s">
        <v>29</v>
      </c>
      <c r="C334" t="s">
        <v>34</v>
      </c>
      <c r="D334" t="s">
        <v>35</v>
      </c>
      <c r="E334" t="s">
        <v>45</v>
      </c>
      <c r="F334">
        <v>1757</v>
      </c>
      <c r="G334" t="str">
        <f>_xlfn.XLOOKUP(C334,Summary!$D$6:$D$12,Summary!$C$6:$C$12)</f>
        <v>Francoise</v>
      </c>
      <c r="H334" s="2">
        <v>5</v>
      </c>
      <c r="I334" s="2">
        <v>20</v>
      </c>
      <c r="J334" s="2">
        <v>35140</v>
      </c>
      <c r="K334" s="13">
        <f>VLOOKUP(C334,Summary!$D$6:$E$12,2,0)</f>
        <v>0.2</v>
      </c>
      <c r="L334" s="2" t="s">
        <v>83</v>
      </c>
      <c r="M334" s="2">
        <f t="shared" si="16"/>
        <v>7028</v>
      </c>
      <c r="N334" s="2">
        <f t="shared" si="17"/>
        <v>7028</v>
      </c>
      <c r="O334" s="2">
        <v>2108.4</v>
      </c>
      <c r="P334" s="2">
        <v>33031.599999999999</v>
      </c>
      <c r="Q334" s="2">
        <v>17570</v>
      </c>
      <c r="R334" s="2">
        <v>15461.599999999999</v>
      </c>
      <c r="S334" s="1">
        <v>45250</v>
      </c>
      <c r="T334" s="2">
        <f t="shared" si="15"/>
        <v>39241.674846296366</v>
      </c>
    </row>
    <row r="335" spans="1:20" x14ac:dyDescent="0.25">
      <c r="A335">
        <v>55212</v>
      </c>
      <c r="B335" t="s">
        <v>33</v>
      </c>
      <c r="C335" t="s">
        <v>37</v>
      </c>
      <c r="D335" t="s">
        <v>41</v>
      </c>
      <c r="E335" t="s">
        <v>46</v>
      </c>
      <c r="F335">
        <v>790</v>
      </c>
      <c r="G335" t="str">
        <f>_xlfn.XLOOKUP(C335,Summary!$D$6:$D$12,Summary!$C$6:$C$12)</f>
        <v>Ciarán</v>
      </c>
      <c r="H335" s="2">
        <v>120</v>
      </c>
      <c r="I335" s="2">
        <v>15</v>
      </c>
      <c r="J335" s="2">
        <v>11850</v>
      </c>
      <c r="K335" s="13">
        <f>VLOOKUP(C335,Summary!$D$6:$E$12,2,0)</f>
        <v>0.23</v>
      </c>
      <c r="L335" s="2" t="s">
        <v>83</v>
      </c>
      <c r="M335" s="2">
        <f t="shared" si="16"/>
        <v>2725.5</v>
      </c>
      <c r="N335" s="2">
        <f t="shared" si="17"/>
        <v>2725.5</v>
      </c>
      <c r="O335" s="2">
        <v>1185</v>
      </c>
      <c r="P335" s="2">
        <v>10665</v>
      </c>
      <c r="Q335" s="2">
        <v>7900</v>
      </c>
      <c r="R335" s="2">
        <v>2765</v>
      </c>
      <c r="S335" s="1">
        <v>44931</v>
      </c>
      <c r="T335" s="2">
        <f t="shared" si="15"/>
        <v>13233.177203432328</v>
      </c>
    </row>
    <row r="336" spans="1:20" x14ac:dyDescent="0.25">
      <c r="A336">
        <v>63231</v>
      </c>
      <c r="B336" t="s">
        <v>36</v>
      </c>
      <c r="C336" t="s">
        <v>49</v>
      </c>
      <c r="D336" t="s">
        <v>30</v>
      </c>
      <c r="E336" t="s">
        <v>45</v>
      </c>
      <c r="F336">
        <v>2299</v>
      </c>
      <c r="G336" t="str">
        <f>_xlfn.XLOOKUP(C336,Summary!$D$6:$D$12,Summary!$C$6:$C$12)</f>
        <v xml:space="preserve">Klaas </v>
      </c>
      <c r="H336" s="2">
        <v>3</v>
      </c>
      <c r="I336" s="2">
        <v>12</v>
      </c>
      <c r="J336" s="2">
        <v>27588</v>
      </c>
      <c r="K336" s="13">
        <f>VLOOKUP(C336,Summary!$D$6:$E$12,2,0)</f>
        <v>0.24</v>
      </c>
      <c r="L336" s="2" t="s">
        <v>83</v>
      </c>
      <c r="M336" s="2">
        <f t="shared" si="16"/>
        <v>6621.12</v>
      </c>
      <c r="N336" s="2">
        <f t="shared" si="17"/>
        <v>6621.12</v>
      </c>
      <c r="O336" s="2">
        <v>1655.28</v>
      </c>
      <c r="P336" s="2">
        <v>25932.720000000001</v>
      </c>
      <c r="Q336" s="2">
        <v>6897</v>
      </c>
      <c r="R336" s="2">
        <v>19035.72</v>
      </c>
      <c r="S336" s="1">
        <v>45110</v>
      </c>
      <c r="T336" s="2">
        <f t="shared" si="15"/>
        <v>30808.176598168018</v>
      </c>
    </row>
    <row r="337" spans="1:20" x14ac:dyDescent="0.25">
      <c r="A337">
        <v>73642</v>
      </c>
      <c r="B337" t="s">
        <v>29</v>
      </c>
      <c r="C337" t="s">
        <v>34</v>
      </c>
      <c r="D337" t="s">
        <v>41</v>
      </c>
      <c r="E337" t="s">
        <v>45</v>
      </c>
      <c r="F337">
        <v>1033</v>
      </c>
      <c r="G337" t="str">
        <f>_xlfn.XLOOKUP(C337,Summary!$D$6:$D$12,Summary!$C$6:$C$12)</f>
        <v>Francoise</v>
      </c>
      <c r="H337" s="2">
        <v>120</v>
      </c>
      <c r="I337" s="2">
        <v>20</v>
      </c>
      <c r="J337" s="2">
        <v>20660</v>
      </c>
      <c r="K337" s="13">
        <f>VLOOKUP(C337,Summary!$D$6:$E$12,2,0)</f>
        <v>0.2</v>
      </c>
      <c r="L337" s="2" t="s">
        <v>84</v>
      </c>
      <c r="M337" s="2" t="str">
        <f t="shared" si="16"/>
        <v>vat not applied</v>
      </c>
      <c r="N337" s="2">
        <f t="shared" si="17"/>
        <v>4132</v>
      </c>
      <c r="O337" s="2">
        <v>1033</v>
      </c>
      <c r="P337" s="2">
        <v>19627</v>
      </c>
      <c r="Q337" s="2">
        <v>10330</v>
      </c>
      <c r="R337" s="2">
        <v>9297</v>
      </c>
      <c r="S337" s="1">
        <v>45190</v>
      </c>
      <c r="T337" s="2">
        <f t="shared" si="15"/>
        <v>23071.51401037231</v>
      </c>
    </row>
    <row r="338" spans="1:20" x14ac:dyDescent="0.25">
      <c r="A338">
        <v>60906</v>
      </c>
      <c r="B338" t="s">
        <v>38</v>
      </c>
      <c r="C338" t="s">
        <v>32</v>
      </c>
      <c r="D338" t="s">
        <v>35</v>
      </c>
      <c r="E338" t="s">
        <v>45</v>
      </c>
      <c r="F338">
        <v>2500</v>
      </c>
      <c r="G338" t="str">
        <f>_xlfn.XLOOKUP(C338,Summary!$D$6:$D$12,Summary!$C$6:$C$12)</f>
        <v>Bertha</v>
      </c>
      <c r="H338" s="2">
        <v>5</v>
      </c>
      <c r="I338" s="2">
        <v>125</v>
      </c>
      <c r="J338" s="2">
        <v>312500</v>
      </c>
      <c r="K338" s="13">
        <f>VLOOKUP(C338,Summary!$D$6:$E$12,2,0)</f>
        <v>0.19</v>
      </c>
      <c r="L338" s="2" t="s">
        <v>84</v>
      </c>
      <c r="M338" s="2" t="str">
        <f t="shared" si="16"/>
        <v>vat not applied</v>
      </c>
      <c r="N338" s="2">
        <f t="shared" si="17"/>
        <v>59375</v>
      </c>
      <c r="O338" s="2">
        <v>21875</v>
      </c>
      <c r="P338" s="2">
        <v>290625</v>
      </c>
      <c r="Q338" s="2">
        <v>300000</v>
      </c>
      <c r="R338" s="2">
        <v>-9375</v>
      </c>
      <c r="S338" s="1">
        <v>45141</v>
      </c>
      <c r="T338" s="2">
        <f t="shared" si="15"/>
        <v>348976.19207363733</v>
      </c>
    </row>
    <row r="339" spans="1:20" x14ac:dyDescent="0.25">
      <c r="A339">
        <v>20993</v>
      </c>
      <c r="B339" t="s">
        <v>29</v>
      </c>
      <c r="C339" t="s">
        <v>49</v>
      </c>
      <c r="D339" t="s">
        <v>40</v>
      </c>
      <c r="E339" t="s">
        <v>46</v>
      </c>
      <c r="F339">
        <v>2104.5</v>
      </c>
      <c r="G339" t="str">
        <f>_xlfn.XLOOKUP(C339,Summary!$D$6:$D$12,Summary!$C$6:$C$12)</f>
        <v xml:space="preserve">Klaas </v>
      </c>
      <c r="H339" s="2">
        <v>10</v>
      </c>
      <c r="I339" s="2">
        <v>350</v>
      </c>
      <c r="J339" s="2">
        <v>736575</v>
      </c>
      <c r="K339" s="13">
        <f>VLOOKUP(C339,Summary!$D$6:$E$12,2,0)</f>
        <v>0.24</v>
      </c>
      <c r="L339" s="2" t="s">
        <v>83</v>
      </c>
      <c r="M339" s="2">
        <f t="shared" si="16"/>
        <v>176778</v>
      </c>
      <c r="N339" s="2">
        <f t="shared" si="17"/>
        <v>176778</v>
      </c>
      <c r="O339" s="2">
        <v>81023.25</v>
      </c>
      <c r="P339" s="2">
        <v>655551.75</v>
      </c>
      <c r="Q339" s="2">
        <v>547170</v>
      </c>
      <c r="R339" s="2">
        <v>108381.75</v>
      </c>
      <c r="S339" s="1">
        <v>44968</v>
      </c>
      <c r="T339" s="2">
        <f t="shared" si="15"/>
        <v>822550.8437652461</v>
      </c>
    </row>
    <row r="340" spans="1:20" x14ac:dyDescent="0.25">
      <c r="A340">
        <v>64882</v>
      </c>
      <c r="B340" t="s">
        <v>29</v>
      </c>
      <c r="C340" t="s">
        <v>34</v>
      </c>
      <c r="D340" t="s">
        <v>41</v>
      </c>
      <c r="E340" t="s">
        <v>44</v>
      </c>
      <c r="F340">
        <v>2177</v>
      </c>
      <c r="G340" t="str">
        <f>_xlfn.XLOOKUP(C340,Summary!$D$6:$D$12,Summary!$C$6:$C$12)</f>
        <v>Francoise</v>
      </c>
      <c r="H340" s="2">
        <v>120</v>
      </c>
      <c r="I340" s="2">
        <v>350</v>
      </c>
      <c r="J340" s="2">
        <v>761950</v>
      </c>
      <c r="K340" s="13">
        <f>VLOOKUP(C340,Summary!$D$6:$E$12,2,0)</f>
        <v>0.2</v>
      </c>
      <c r="L340" s="2" t="s">
        <v>84</v>
      </c>
      <c r="M340" s="2" t="str">
        <f t="shared" si="16"/>
        <v>vat not applied</v>
      </c>
      <c r="N340" s="2">
        <f t="shared" si="17"/>
        <v>152390</v>
      </c>
      <c r="O340" s="2">
        <v>30478</v>
      </c>
      <c r="P340" s="2">
        <v>731472</v>
      </c>
      <c r="Q340" s="2">
        <v>566020</v>
      </c>
      <c r="R340" s="2">
        <v>165452</v>
      </c>
      <c r="S340" s="1">
        <v>44951</v>
      </c>
      <c r="T340" s="2">
        <f t="shared" si="15"/>
        <v>850887.71056162543</v>
      </c>
    </row>
    <row r="341" spans="1:20" x14ac:dyDescent="0.25">
      <c r="A341">
        <v>78263</v>
      </c>
      <c r="B341" t="s">
        <v>33</v>
      </c>
      <c r="C341" t="s">
        <v>48</v>
      </c>
      <c r="D341" t="s">
        <v>30</v>
      </c>
      <c r="E341" t="s">
        <v>46</v>
      </c>
      <c r="F341">
        <v>2567</v>
      </c>
      <c r="G341" t="str">
        <f>_xlfn.XLOOKUP(C341,Summary!$D$6:$D$12,Summary!$C$6:$C$12)</f>
        <v>Luigi</v>
      </c>
      <c r="H341" s="2">
        <v>3</v>
      </c>
      <c r="I341" s="2">
        <v>15</v>
      </c>
      <c r="J341" s="2">
        <v>38505</v>
      </c>
      <c r="K341" s="13">
        <f>VLOOKUP(C341,Summary!$D$6:$E$12,2,0)</f>
        <v>0.22</v>
      </c>
      <c r="L341" s="2" t="s">
        <v>84</v>
      </c>
      <c r="M341" s="2" t="str">
        <f t="shared" si="16"/>
        <v>vat not applied</v>
      </c>
      <c r="N341" s="2">
        <f t="shared" si="17"/>
        <v>8471.1</v>
      </c>
      <c r="O341" s="2">
        <v>5005.6499999999996</v>
      </c>
      <c r="P341" s="2">
        <v>33499.35</v>
      </c>
      <c r="Q341" s="2">
        <v>25670</v>
      </c>
      <c r="R341" s="2">
        <v>7829.3499999999985</v>
      </c>
      <c r="S341" s="1">
        <v>45151</v>
      </c>
      <c r="T341" s="2">
        <f t="shared" si="15"/>
        <v>42999.450482545297</v>
      </c>
    </row>
    <row r="342" spans="1:20" x14ac:dyDescent="0.25">
      <c r="A342">
        <v>97775</v>
      </c>
      <c r="B342" t="s">
        <v>29</v>
      </c>
      <c r="C342" t="s">
        <v>34</v>
      </c>
      <c r="D342" t="s">
        <v>35</v>
      </c>
      <c r="E342" t="s">
        <v>44</v>
      </c>
      <c r="F342">
        <v>544</v>
      </c>
      <c r="G342" t="str">
        <f>_xlfn.XLOOKUP(C342,Summary!$D$6:$D$12,Summary!$C$6:$C$12)</f>
        <v>Francoise</v>
      </c>
      <c r="H342" s="2">
        <v>5</v>
      </c>
      <c r="I342" s="2">
        <v>7</v>
      </c>
      <c r="J342" s="2">
        <v>3808</v>
      </c>
      <c r="K342" s="13">
        <f>VLOOKUP(C342,Summary!$D$6:$E$12,2,0)</f>
        <v>0.2</v>
      </c>
      <c r="L342" s="2" t="s">
        <v>84</v>
      </c>
      <c r="M342" s="2" t="str">
        <f t="shared" si="16"/>
        <v>vat not applied</v>
      </c>
      <c r="N342" s="2">
        <f t="shared" si="17"/>
        <v>761.6</v>
      </c>
      <c r="O342" s="2">
        <v>114.24</v>
      </c>
      <c r="P342" s="2">
        <v>3693.76</v>
      </c>
      <c r="Q342" s="2">
        <v>2720</v>
      </c>
      <c r="R342" s="2">
        <v>973.76000000000022</v>
      </c>
      <c r="S342" s="1">
        <v>45032</v>
      </c>
      <c r="T342" s="2">
        <f t="shared" si="15"/>
        <v>4252.4842861325151</v>
      </c>
    </row>
    <row r="343" spans="1:20" x14ac:dyDescent="0.25">
      <c r="A343">
        <v>54481</v>
      </c>
      <c r="B343" t="s">
        <v>29</v>
      </c>
      <c r="C343" t="s">
        <v>32</v>
      </c>
      <c r="D343" t="s">
        <v>40</v>
      </c>
      <c r="E343" t="s">
        <v>31</v>
      </c>
      <c r="F343">
        <v>1006</v>
      </c>
      <c r="G343" t="str">
        <f>_xlfn.XLOOKUP(C343,Summary!$D$6:$D$12,Summary!$C$6:$C$12)</f>
        <v>Bertha</v>
      </c>
      <c r="H343" s="2">
        <v>10</v>
      </c>
      <c r="I343" s="2">
        <v>350</v>
      </c>
      <c r="J343" s="2">
        <v>352100</v>
      </c>
      <c r="K343" s="13">
        <f>VLOOKUP(C343,Summary!$D$6:$E$12,2,0)</f>
        <v>0.19</v>
      </c>
      <c r="L343" s="2" t="s">
        <v>83</v>
      </c>
      <c r="M343" s="2">
        <f t="shared" si="16"/>
        <v>66899</v>
      </c>
      <c r="N343" s="2">
        <f t="shared" si="17"/>
        <v>66899</v>
      </c>
      <c r="O343" s="2">
        <v>0</v>
      </c>
      <c r="P343" s="2">
        <v>352100</v>
      </c>
      <c r="Q343" s="2">
        <v>261560</v>
      </c>
      <c r="R343" s="2">
        <v>90540</v>
      </c>
      <c r="S343" s="1">
        <v>44942</v>
      </c>
      <c r="T343" s="2">
        <f t="shared" si="15"/>
        <v>393198.45513320866</v>
      </c>
    </row>
    <row r="344" spans="1:20" x14ac:dyDescent="0.25">
      <c r="A344">
        <v>74144</v>
      </c>
      <c r="B344" t="s">
        <v>33</v>
      </c>
      <c r="C344" t="s">
        <v>34</v>
      </c>
      <c r="D344" t="s">
        <v>41</v>
      </c>
      <c r="E344" t="s">
        <v>46</v>
      </c>
      <c r="F344">
        <v>2826</v>
      </c>
      <c r="G344" t="str">
        <f>_xlfn.XLOOKUP(C344,Summary!$D$6:$D$12,Summary!$C$6:$C$12)</f>
        <v>Francoise</v>
      </c>
      <c r="H344" s="2">
        <v>120</v>
      </c>
      <c r="I344" s="2">
        <v>15</v>
      </c>
      <c r="J344" s="2">
        <v>42390</v>
      </c>
      <c r="K344" s="13">
        <f>VLOOKUP(C344,Summary!$D$6:$E$12,2,0)</f>
        <v>0.2</v>
      </c>
      <c r="L344" s="2" t="s">
        <v>84</v>
      </c>
      <c r="M344" s="2" t="str">
        <f t="shared" si="16"/>
        <v>vat not applied</v>
      </c>
      <c r="N344" s="2">
        <f t="shared" si="17"/>
        <v>8478</v>
      </c>
      <c r="O344" s="2">
        <v>6358.5</v>
      </c>
      <c r="P344" s="2">
        <v>36031.5</v>
      </c>
      <c r="Q344" s="2">
        <v>28260</v>
      </c>
      <c r="R344" s="2">
        <v>7771.5</v>
      </c>
      <c r="S344" s="1">
        <v>45026</v>
      </c>
      <c r="T344" s="2">
        <f t="shared" si="15"/>
        <v>47337.922502404756</v>
      </c>
    </row>
    <row r="345" spans="1:20" x14ac:dyDescent="0.25">
      <c r="A345">
        <v>68950</v>
      </c>
      <c r="B345" t="s">
        <v>29</v>
      </c>
      <c r="C345" t="s">
        <v>37</v>
      </c>
      <c r="D345" t="s">
        <v>35</v>
      </c>
      <c r="E345" t="s">
        <v>46</v>
      </c>
      <c r="F345">
        <v>2313</v>
      </c>
      <c r="G345" t="str">
        <f>_xlfn.XLOOKUP(C345,Summary!$D$6:$D$12,Summary!$C$6:$C$12)</f>
        <v>Ciarán</v>
      </c>
      <c r="H345" s="2">
        <v>5</v>
      </c>
      <c r="I345" s="2">
        <v>350</v>
      </c>
      <c r="J345" s="2">
        <v>809550</v>
      </c>
      <c r="K345" s="13">
        <f>VLOOKUP(C345,Summary!$D$6:$E$12,2,0)</f>
        <v>0.23</v>
      </c>
      <c r="L345" s="2" t="s">
        <v>83</v>
      </c>
      <c r="M345" s="2">
        <f t="shared" si="16"/>
        <v>186196.5</v>
      </c>
      <c r="N345" s="2">
        <f t="shared" si="17"/>
        <v>186196.5</v>
      </c>
      <c r="O345" s="2">
        <v>80955</v>
      </c>
      <c r="P345" s="2">
        <v>728595</v>
      </c>
      <c r="Q345" s="2">
        <v>601380</v>
      </c>
      <c r="R345" s="2">
        <v>127215</v>
      </c>
      <c r="S345" s="1">
        <v>45243</v>
      </c>
      <c r="T345" s="2">
        <f t="shared" si="15"/>
        <v>904043.76413828193</v>
      </c>
    </row>
    <row r="346" spans="1:20" x14ac:dyDescent="0.25">
      <c r="A346">
        <v>98748</v>
      </c>
      <c r="B346" t="s">
        <v>36</v>
      </c>
      <c r="C346" t="s">
        <v>48</v>
      </c>
      <c r="D346" t="s">
        <v>30</v>
      </c>
      <c r="E346" t="s">
        <v>44</v>
      </c>
      <c r="F346">
        <v>1947</v>
      </c>
      <c r="G346" t="str">
        <f>_xlfn.XLOOKUP(C346,Summary!$D$6:$D$12,Summary!$C$6:$C$12)</f>
        <v>Luigi</v>
      </c>
      <c r="H346" s="2">
        <v>3</v>
      </c>
      <c r="I346" s="2">
        <v>12</v>
      </c>
      <c r="J346" s="2">
        <v>23364</v>
      </c>
      <c r="K346" s="13">
        <f>VLOOKUP(C346,Summary!$D$6:$E$12,2,0)</f>
        <v>0.22</v>
      </c>
      <c r="L346" s="2" t="s">
        <v>84</v>
      </c>
      <c r="M346" s="2" t="str">
        <f t="shared" si="16"/>
        <v>vat not applied</v>
      </c>
      <c r="N346" s="2">
        <f t="shared" si="17"/>
        <v>5140.08</v>
      </c>
      <c r="O346" s="2">
        <v>700.92</v>
      </c>
      <c r="P346" s="2">
        <v>22663.08</v>
      </c>
      <c r="Q346" s="2">
        <v>5841</v>
      </c>
      <c r="R346" s="2">
        <v>16822.080000000002</v>
      </c>
      <c r="S346" s="1">
        <v>44950</v>
      </c>
      <c r="T346" s="2">
        <f t="shared" si="15"/>
        <v>26091.135205147079</v>
      </c>
    </row>
    <row r="347" spans="1:20" x14ac:dyDescent="0.25">
      <c r="A347">
        <v>49640</v>
      </c>
      <c r="B347" t="s">
        <v>33</v>
      </c>
      <c r="C347" t="s">
        <v>47</v>
      </c>
      <c r="D347" t="s">
        <v>40</v>
      </c>
      <c r="E347" t="s">
        <v>46</v>
      </c>
      <c r="F347">
        <v>380</v>
      </c>
      <c r="G347" t="str">
        <f>_xlfn.XLOOKUP(C347,Summary!$D$6:$D$12,Summary!$C$6:$C$12)</f>
        <v>Pedro</v>
      </c>
      <c r="H347" s="2">
        <v>10</v>
      </c>
      <c r="I347" s="2">
        <v>15</v>
      </c>
      <c r="J347" s="2">
        <v>5700</v>
      </c>
      <c r="K347" s="13">
        <f>VLOOKUP(C347,Summary!$D$6:$E$12,2,0)</f>
        <v>0.21</v>
      </c>
      <c r="L347" s="2" t="s">
        <v>84</v>
      </c>
      <c r="M347" s="2" t="str">
        <f t="shared" si="16"/>
        <v>vat not applied</v>
      </c>
      <c r="N347" s="2">
        <f t="shared" si="17"/>
        <v>1197</v>
      </c>
      <c r="O347" s="2">
        <v>684</v>
      </c>
      <c r="P347" s="2">
        <v>5016</v>
      </c>
      <c r="Q347" s="2">
        <v>3800</v>
      </c>
      <c r="R347" s="2">
        <v>1216</v>
      </c>
      <c r="S347" s="1">
        <v>45085</v>
      </c>
      <c r="T347" s="2">
        <f t="shared" si="15"/>
        <v>6365.3257434231446</v>
      </c>
    </row>
    <row r="348" spans="1:20" x14ac:dyDescent="0.25">
      <c r="A348">
        <v>78170</v>
      </c>
      <c r="B348" t="s">
        <v>39</v>
      </c>
      <c r="C348" t="s">
        <v>37</v>
      </c>
      <c r="D348" t="s">
        <v>42</v>
      </c>
      <c r="E348" t="s">
        <v>45</v>
      </c>
      <c r="F348">
        <v>2436</v>
      </c>
      <c r="G348" t="str">
        <f>_xlfn.XLOOKUP(C348,Summary!$D$6:$D$12,Summary!$C$6:$C$12)</f>
        <v>Ciarán</v>
      </c>
      <c r="H348" s="2">
        <v>250</v>
      </c>
      <c r="I348" s="2">
        <v>300</v>
      </c>
      <c r="J348" s="2">
        <v>730800</v>
      </c>
      <c r="K348" s="13">
        <f>VLOOKUP(C348,Summary!$D$6:$E$12,2,0)</f>
        <v>0.23</v>
      </c>
      <c r="L348" s="2" t="s">
        <v>83</v>
      </c>
      <c r="M348" s="2">
        <f t="shared" si="16"/>
        <v>168084</v>
      </c>
      <c r="N348" s="2">
        <f t="shared" si="17"/>
        <v>168084</v>
      </c>
      <c r="O348" s="2">
        <v>43848</v>
      </c>
      <c r="P348" s="2">
        <v>686952</v>
      </c>
      <c r="Q348" s="2">
        <v>609000</v>
      </c>
      <c r="R348" s="2">
        <v>77952</v>
      </c>
      <c r="S348" s="1">
        <v>45273</v>
      </c>
      <c r="T348" s="2">
        <f t="shared" si="15"/>
        <v>816101.76373572531</v>
      </c>
    </row>
    <row r="349" spans="1:20" x14ac:dyDescent="0.25">
      <c r="A349">
        <v>13326</v>
      </c>
      <c r="B349" t="s">
        <v>29</v>
      </c>
      <c r="C349" t="s">
        <v>34</v>
      </c>
      <c r="D349" t="s">
        <v>40</v>
      </c>
      <c r="E349" t="s">
        <v>45</v>
      </c>
      <c r="F349">
        <v>1496</v>
      </c>
      <c r="G349" t="str">
        <f>_xlfn.XLOOKUP(C349,Summary!$D$6:$D$12,Summary!$C$6:$C$12)</f>
        <v>Francoise</v>
      </c>
      <c r="H349" s="2">
        <v>10</v>
      </c>
      <c r="I349" s="2">
        <v>350</v>
      </c>
      <c r="J349" s="2">
        <v>523600</v>
      </c>
      <c r="K349" s="13">
        <f>VLOOKUP(C349,Summary!$D$6:$E$12,2,0)</f>
        <v>0.2</v>
      </c>
      <c r="L349" s="2" t="s">
        <v>83</v>
      </c>
      <c r="M349" s="2">
        <f t="shared" si="16"/>
        <v>104720</v>
      </c>
      <c r="N349" s="2">
        <f t="shared" si="17"/>
        <v>104720</v>
      </c>
      <c r="O349" s="2">
        <v>31416</v>
      </c>
      <c r="P349" s="2">
        <v>492184</v>
      </c>
      <c r="Q349" s="2">
        <v>388960</v>
      </c>
      <c r="R349" s="2">
        <v>103224</v>
      </c>
      <c r="S349" s="1">
        <v>45196</v>
      </c>
      <c r="T349" s="2">
        <f t="shared" si="15"/>
        <v>584716.58934322081</v>
      </c>
    </row>
    <row r="350" spans="1:20" x14ac:dyDescent="0.25">
      <c r="A350">
        <v>16913</v>
      </c>
      <c r="B350" t="s">
        <v>38</v>
      </c>
      <c r="C350" t="s">
        <v>32</v>
      </c>
      <c r="D350" t="s">
        <v>40</v>
      </c>
      <c r="E350" t="s">
        <v>45</v>
      </c>
      <c r="F350">
        <v>3513</v>
      </c>
      <c r="G350" t="str">
        <f>_xlfn.XLOOKUP(C350,Summary!$D$6:$D$12,Summary!$C$6:$C$12)</f>
        <v>Bertha</v>
      </c>
      <c r="H350" s="2">
        <v>10</v>
      </c>
      <c r="I350" s="2">
        <v>125</v>
      </c>
      <c r="J350" s="2">
        <v>439125</v>
      </c>
      <c r="K350" s="13">
        <f>VLOOKUP(C350,Summary!$D$6:$E$12,2,0)</f>
        <v>0.19</v>
      </c>
      <c r="L350" s="2" t="s">
        <v>83</v>
      </c>
      <c r="M350" s="2">
        <f t="shared" si="16"/>
        <v>83433.75</v>
      </c>
      <c r="N350" s="2">
        <f t="shared" si="17"/>
        <v>83433.75</v>
      </c>
      <c r="O350" s="2">
        <v>30738.75</v>
      </c>
      <c r="P350" s="2">
        <v>408386.25</v>
      </c>
      <c r="Q350" s="2">
        <v>421560</v>
      </c>
      <c r="R350" s="2">
        <v>-13173.75</v>
      </c>
      <c r="S350" s="1">
        <v>45043</v>
      </c>
      <c r="T350" s="2">
        <f t="shared" si="15"/>
        <v>490381.34510187514</v>
      </c>
    </row>
    <row r="351" spans="1:20" x14ac:dyDescent="0.25">
      <c r="A351">
        <v>81190</v>
      </c>
      <c r="B351" t="s">
        <v>29</v>
      </c>
      <c r="C351" t="s">
        <v>37</v>
      </c>
      <c r="D351" t="s">
        <v>41</v>
      </c>
      <c r="E351" t="s">
        <v>45</v>
      </c>
      <c r="F351">
        <v>2076</v>
      </c>
      <c r="G351" t="str">
        <f>_xlfn.XLOOKUP(C351,Summary!$D$6:$D$12,Summary!$C$6:$C$12)</f>
        <v>Ciarán</v>
      </c>
      <c r="H351" s="2">
        <v>120</v>
      </c>
      <c r="I351" s="2">
        <v>350</v>
      </c>
      <c r="J351" s="2">
        <v>726600</v>
      </c>
      <c r="K351" s="13">
        <f>VLOOKUP(C351,Summary!$D$6:$E$12,2,0)</f>
        <v>0.23</v>
      </c>
      <c r="L351" s="2" t="s">
        <v>84</v>
      </c>
      <c r="M351" s="2" t="str">
        <f t="shared" si="16"/>
        <v>vat not applied</v>
      </c>
      <c r="N351" s="2">
        <f t="shared" si="17"/>
        <v>167118</v>
      </c>
      <c r="O351" s="2">
        <v>43596</v>
      </c>
      <c r="P351" s="2">
        <v>683004</v>
      </c>
      <c r="Q351" s="2">
        <v>539760</v>
      </c>
      <c r="R351" s="2">
        <v>143244</v>
      </c>
      <c r="S351" s="1">
        <v>45254</v>
      </c>
      <c r="T351" s="2">
        <f t="shared" si="15"/>
        <v>811411.52371425554</v>
      </c>
    </row>
    <row r="352" spans="1:20" x14ac:dyDescent="0.25">
      <c r="A352">
        <v>46336</v>
      </c>
      <c r="B352" t="s">
        <v>29</v>
      </c>
      <c r="C352" t="s">
        <v>37</v>
      </c>
      <c r="D352" t="s">
        <v>35</v>
      </c>
      <c r="E352" t="s">
        <v>46</v>
      </c>
      <c r="F352">
        <v>1298</v>
      </c>
      <c r="G352" t="str">
        <f>_xlfn.XLOOKUP(C352,Summary!$D$6:$D$12,Summary!$C$6:$C$12)</f>
        <v>Ciarán</v>
      </c>
      <c r="H352" s="2">
        <v>5</v>
      </c>
      <c r="I352" s="2">
        <v>7</v>
      </c>
      <c r="J352" s="2">
        <v>9086</v>
      </c>
      <c r="K352" s="13">
        <f>VLOOKUP(C352,Summary!$D$6:$E$12,2,0)</f>
        <v>0.23</v>
      </c>
      <c r="L352" s="2" t="s">
        <v>84</v>
      </c>
      <c r="M352" s="2" t="str">
        <f t="shared" si="16"/>
        <v>vat not applied</v>
      </c>
      <c r="N352" s="2">
        <f t="shared" si="17"/>
        <v>2089.7800000000002</v>
      </c>
      <c r="O352" s="2">
        <v>1181.18</v>
      </c>
      <c r="P352" s="2">
        <v>7904.82</v>
      </c>
      <c r="Q352" s="2">
        <v>6490</v>
      </c>
      <c r="R352" s="2">
        <v>1414.8199999999997</v>
      </c>
      <c r="S352" s="1">
        <v>45042</v>
      </c>
      <c r="T352" s="2">
        <f t="shared" si="15"/>
        <v>10146.55257977942</v>
      </c>
    </row>
    <row r="353" spans="1:20" x14ac:dyDescent="0.25">
      <c r="A353">
        <v>25692</v>
      </c>
      <c r="B353" t="s">
        <v>39</v>
      </c>
      <c r="C353" t="s">
        <v>32</v>
      </c>
      <c r="D353" t="s">
        <v>40</v>
      </c>
      <c r="E353" t="s">
        <v>44</v>
      </c>
      <c r="F353">
        <v>1728</v>
      </c>
      <c r="G353" t="str">
        <f>_xlfn.XLOOKUP(C353,Summary!$D$6:$D$12,Summary!$C$6:$C$12)</f>
        <v>Bertha</v>
      </c>
      <c r="H353" s="2">
        <v>10</v>
      </c>
      <c r="I353" s="2">
        <v>300</v>
      </c>
      <c r="J353" s="2">
        <v>518400</v>
      </c>
      <c r="K353" s="13">
        <f>VLOOKUP(C353,Summary!$D$6:$E$12,2,0)</f>
        <v>0.19</v>
      </c>
      <c r="L353" s="2" t="s">
        <v>83</v>
      </c>
      <c r="M353" s="2">
        <f t="shared" si="16"/>
        <v>98496</v>
      </c>
      <c r="N353" s="2">
        <f t="shared" si="17"/>
        <v>98496</v>
      </c>
      <c r="O353" s="2">
        <v>10368</v>
      </c>
      <c r="P353" s="2">
        <v>508032</v>
      </c>
      <c r="Q353" s="2">
        <v>432000</v>
      </c>
      <c r="R353" s="2">
        <v>76032</v>
      </c>
      <c r="S353" s="1">
        <v>45105</v>
      </c>
      <c r="T353" s="2">
        <f t="shared" si="15"/>
        <v>578909.6255071155</v>
      </c>
    </row>
    <row r="354" spans="1:20" x14ac:dyDescent="0.25">
      <c r="A354">
        <v>83587</v>
      </c>
      <c r="B354" t="s">
        <v>38</v>
      </c>
      <c r="C354" t="s">
        <v>34</v>
      </c>
      <c r="D354" t="s">
        <v>30</v>
      </c>
      <c r="E354" t="s">
        <v>46</v>
      </c>
      <c r="F354">
        <v>1174</v>
      </c>
      <c r="G354" t="str">
        <f>_xlfn.XLOOKUP(C354,Summary!$D$6:$D$12,Summary!$C$6:$C$12)</f>
        <v>Francoise</v>
      </c>
      <c r="H354" s="2">
        <v>3</v>
      </c>
      <c r="I354" s="2">
        <v>125</v>
      </c>
      <c r="J354" s="2">
        <v>146750</v>
      </c>
      <c r="K354" s="13">
        <f>VLOOKUP(C354,Summary!$D$6:$E$12,2,0)</f>
        <v>0.2</v>
      </c>
      <c r="L354" s="2" t="s">
        <v>84</v>
      </c>
      <c r="M354" s="2" t="str">
        <f t="shared" si="16"/>
        <v>vat not applied</v>
      </c>
      <c r="N354" s="2">
        <f t="shared" si="17"/>
        <v>29350</v>
      </c>
      <c r="O354" s="2">
        <v>22012.5</v>
      </c>
      <c r="P354" s="2">
        <v>124737.5</v>
      </c>
      <c r="Q354" s="2">
        <v>140880</v>
      </c>
      <c r="R354" s="2">
        <v>-16142.5</v>
      </c>
      <c r="S354" s="1">
        <v>45146</v>
      </c>
      <c r="T354" s="2">
        <f t="shared" si="15"/>
        <v>163879.21979778007</v>
      </c>
    </row>
    <row r="355" spans="1:20" x14ac:dyDescent="0.25">
      <c r="A355">
        <v>43905</v>
      </c>
      <c r="B355" t="s">
        <v>29</v>
      </c>
      <c r="C355" t="s">
        <v>32</v>
      </c>
      <c r="D355" t="s">
        <v>40</v>
      </c>
      <c r="E355" t="s">
        <v>45</v>
      </c>
      <c r="F355">
        <v>1259</v>
      </c>
      <c r="G355" t="str">
        <f>_xlfn.XLOOKUP(C355,Summary!$D$6:$D$12,Summary!$C$6:$C$12)</f>
        <v>Bertha</v>
      </c>
      <c r="H355" s="2">
        <v>10</v>
      </c>
      <c r="I355" s="2">
        <v>7</v>
      </c>
      <c r="J355" s="2">
        <v>8813</v>
      </c>
      <c r="K355" s="13">
        <f>VLOOKUP(C355,Summary!$D$6:$E$12,2,0)</f>
        <v>0.19</v>
      </c>
      <c r="L355" s="2" t="s">
        <v>84</v>
      </c>
      <c r="M355" s="2" t="str">
        <f t="shared" si="16"/>
        <v>vat not applied</v>
      </c>
      <c r="N355" s="2">
        <f t="shared" si="17"/>
        <v>1674.47</v>
      </c>
      <c r="O355" s="2">
        <v>705.04</v>
      </c>
      <c r="P355" s="2">
        <v>8107.96</v>
      </c>
      <c r="Q355" s="2">
        <v>6295</v>
      </c>
      <c r="R355" s="2">
        <v>1812.96</v>
      </c>
      <c r="S355" s="1">
        <v>45149</v>
      </c>
      <c r="T355" s="2">
        <f t="shared" si="15"/>
        <v>9841.6869783838902</v>
      </c>
    </row>
    <row r="356" spans="1:20" x14ac:dyDescent="0.25">
      <c r="A356">
        <v>87624</v>
      </c>
      <c r="B356" t="s">
        <v>33</v>
      </c>
      <c r="C356" t="s">
        <v>47</v>
      </c>
      <c r="D356" t="s">
        <v>42</v>
      </c>
      <c r="E356" t="s">
        <v>46</v>
      </c>
      <c r="F356">
        <v>641</v>
      </c>
      <c r="G356" t="str">
        <f>_xlfn.XLOOKUP(C356,Summary!$D$6:$D$12,Summary!$C$6:$C$12)</f>
        <v>Pedro</v>
      </c>
      <c r="H356" s="2">
        <v>250</v>
      </c>
      <c r="I356" s="2">
        <v>15</v>
      </c>
      <c r="J356" s="2">
        <v>9615</v>
      </c>
      <c r="K356" s="13">
        <f>VLOOKUP(C356,Summary!$D$6:$E$12,2,0)</f>
        <v>0.21</v>
      </c>
      <c r="L356" s="2" t="s">
        <v>83</v>
      </c>
      <c r="M356" s="2">
        <f t="shared" si="16"/>
        <v>2019.1499999999999</v>
      </c>
      <c r="N356" s="2">
        <f t="shared" si="17"/>
        <v>2019.1499999999999</v>
      </c>
      <c r="O356" s="2">
        <v>961.5</v>
      </c>
      <c r="P356" s="2">
        <v>8653.5</v>
      </c>
      <c r="Q356" s="2">
        <v>6410</v>
      </c>
      <c r="R356" s="2">
        <v>2243.5</v>
      </c>
      <c r="S356" s="1">
        <v>45237</v>
      </c>
      <c r="T356" s="2">
        <f t="shared" si="15"/>
        <v>10737.299477721674</v>
      </c>
    </row>
    <row r="357" spans="1:20" x14ac:dyDescent="0.25">
      <c r="A357">
        <v>90754</v>
      </c>
      <c r="B357" t="s">
        <v>29</v>
      </c>
      <c r="C357" t="s">
        <v>47</v>
      </c>
      <c r="D357" t="s">
        <v>40</v>
      </c>
      <c r="E357" t="s">
        <v>45</v>
      </c>
      <c r="F357">
        <v>2417</v>
      </c>
      <c r="G357" t="str">
        <f>_xlfn.XLOOKUP(C357,Summary!$D$6:$D$12,Summary!$C$6:$C$12)</f>
        <v>Pedro</v>
      </c>
      <c r="H357" s="2">
        <v>10</v>
      </c>
      <c r="I357" s="2">
        <v>350</v>
      </c>
      <c r="J357" s="2">
        <v>845950</v>
      </c>
      <c r="K357" s="13">
        <f>VLOOKUP(C357,Summary!$D$6:$E$12,2,0)</f>
        <v>0.21</v>
      </c>
      <c r="L357" s="2" t="s">
        <v>83</v>
      </c>
      <c r="M357" s="2">
        <f t="shared" si="16"/>
        <v>177649.5</v>
      </c>
      <c r="N357" s="2">
        <f t="shared" si="17"/>
        <v>177649.5</v>
      </c>
      <c r="O357" s="2">
        <v>76135.5</v>
      </c>
      <c r="P357" s="2">
        <v>769814.5</v>
      </c>
      <c r="Q357" s="2">
        <v>628420</v>
      </c>
      <c r="R357" s="2">
        <v>141394.5</v>
      </c>
      <c r="S357" s="1">
        <v>45158</v>
      </c>
      <c r="T357" s="2">
        <f t="shared" si="15"/>
        <v>944692.5109910192</v>
      </c>
    </row>
    <row r="358" spans="1:20" x14ac:dyDescent="0.25">
      <c r="A358">
        <v>81976</v>
      </c>
      <c r="B358" t="s">
        <v>39</v>
      </c>
      <c r="C358" t="s">
        <v>49</v>
      </c>
      <c r="D358" t="s">
        <v>41</v>
      </c>
      <c r="E358" t="s">
        <v>45</v>
      </c>
      <c r="F358">
        <v>3793.5</v>
      </c>
      <c r="G358" t="str">
        <f>_xlfn.XLOOKUP(C358,Summary!$D$6:$D$12,Summary!$C$6:$C$12)</f>
        <v xml:space="preserve">Klaas </v>
      </c>
      <c r="H358" s="2">
        <v>120</v>
      </c>
      <c r="I358" s="2">
        <v>300</v>
      </c>
      <c r="J358" s="2">
        <v>1138050</v>
      </c>
      <c r="K358" s="13">
        <f>VLOOKUP(C358,Summary!$D$6:$E$12,2,0)</f>
        <v>0.24</v>
      </c>
      <c r="L358" s="2" t="s">
        <v>84</v>
      </c>
      <c r="M358" s="2" t="str">
        <f t="shared" si="16"/>
        <v>vat not applied</v>
      </c>
      <c r="N358" s="2">
        <f t="shared" si="17"/>
        <v>273132</v>
      </c>
      <c r="O358" s="2">
        <v>102424.5</v>
      </c>
      <c r="P358" s="2">
        <v>1035625.5</v>
      </c>
      <c r="Q358" s="2">
        <v>948375</v>
      </c>
      <c r="R358" s="2">
        <v>87250.5</v>
      </c>
      <c r="S358" s="1">
        <v>45173</v>
      </c>
      <c r="T358" s="2">
        <f t="shared" si="15"/>
        <v>1270887.5372460894</v>
      </c>
    </row>
    <row r="359" spans="1:20" x14ac:dyDescent="0.25">
      <c r="A359">
        <v>76920</v>
      </c>
      <c r="B359" t="s">
        <v>38</v>
      </c>
      <c r="C359" t="s">
        <v>37</v>
      </c>
      <c r="D359" t="s">
        <v>30</v>
      </c>
      <c r="E359" t="s">
        <v>46</v>
      </c>
      <c r="F359">
        <v>3445.5</v>
      </c>
      <c r="G359" t="str">
        <f>_xlfn.XLOOKUP(C359,Summary!$D$6:$D$12,Summary!$C$6:$C$12)</f>
        <v>Ciarán</v>
      </c>
      <c r="H359" s="2">
        <v>3</v>
      </c>
      <c r="I359" s="2">
        <v>125</v>
      </c>
      <c r="J359" s="2">
        <v>430687.5</v>
      </c>
      <c r="K359" s="13">
        <f>VLOOKUP(C359,Summary!$D$6:$E$12,2,0)</f>
        <v>0.23</v>
      </c>
      <c r="L359" s="2" t="s">
        <v>83</v>
      </c>
      <c r="M359" s="2">
        <f t="shared" si="16"/>
        <v>99058.125</v>
      </c>
      <c r="N359" s="2">
        <f t="shared" si="17"/>
        <v>99058.125</v>
      </c>
      <c r="O359" s="2">
        <v>43068.75</v>
      </c>
      <c r="P359" s="2">
        <v>387618.75</v>
      </c>
      <c r="Q359" s="2">
        <v>413460</v>
      </c>
      <c r="R359" s="2">
        <v>-25841.25</v>
      </c>
      <c r="S359" s="1">
        <v>44983</v>
      </c>
      <c r="T359" s="2">
        <f t="shared" si="15"/>
        <v>480958.98791588697</v>
      </c>
    </row>
    <row r="360" spans="1:20" x14ac:dyDescent="0.25">
      <c r="A360">
        <v>63545</v>
      </c>
      <c r="B360" t="s">
        <v>38</v>
      </c>
      <c r="C360" t="s">
        <v>37</v>
      </c>
      <c r="D360" t="s">
        <v>35</v>
      </c>
      <c r="E360" t="s">
        <v>44</v>
      </c>
      <c r="F360">
        <v>663</v>
      </c>
      <c r="G360" t="str">
        <f>_xlfn.XLOOKUP(C360,Summary!$D$6:$D$12,Summary!$C$6:$C$12)</f>
        <v>Ciarán</v>
      </c>
      <c r="H360" s="2">
        <v>5</v>
      </c>
      <c r="I360" s="2">
        <v>125</v>
      </c>
      <c r="J360" s="2">
        <v>82875</v>
      </c>
      <c r="K360" s="13">
        <f>VLOOKUP(C360,Summary!$D$6:$E$12,2,0)</f>
        <v>0.23</v>
      </c>
      <c r="L360" s="2" t="s">
        <v>84</v>
      </c>
      <c r="M360" s="2" t="str">
        <f t="shared" si="16"/>
        <v>vat not applied</v>
      </c>
      <c r="N360" s="2">
        <f t="shared" si="17"/>
        <v>19061.25</v>
      </c>
      <c r="O360" s="2">
        <v>828.75</v>
      </c>
      <c r="P360" s="2">
        <v>82046.25</v>
      </c>
      <c r="Q360" s="2">
        <v>79560</v>
      </c>
      <c r="R360" s="2">
        <v>2486.25</v>
      </c>
      <c r="S360" s="1">
        <v>45057</v>
      </c>
      <c r="T360" s="2">
        <f t="shared" si="15"/>
        <v>92548.486137928616</v>
      </c>
    </row>
    <row r="361" spans="1:20" x14ac:dyDescent="0.25">
      <c r="A361">
        <v>49680</v>
      </c>
      <c r="B361" t="s">
        <v>36</v>
      </c>
      <c r="C361" t="s">
        <v>47</v>
      </c>
      <c r="D361" t="s">
        <v>40</v>
      </c>
      <c r="E361" t="s">
        <v>45</v>
      </c>
      <c r="F361">
        <v>2763</v>
      </c>
      <c r="G361" t="str">
        <f>_xlfn.XLOOKUP(C361,Summary!$D$6:$D$12,Summary!$C$6:$C$12)</f>
        <v>Pedro</v>
      </c>
      <c r="H361" s="2">
        <v>10</v>
      </c>
      <c r="I361" s="2">
        <v>12</v>
      </c>
      <c r="J361" s="2">
        <v>33156</v>
      </c>
      <c r="K361" s="13">
        <f>VLOOKUP(C361,Summary!$D$6:$E$12,2,0)</f>
        <v>0.21</v>
      </c>
      <c r="L361" s="2" t="s">
        <v>84</v>
      </c>
      <c r="M361" s="2" t="str">
        <f t="shared" si="16"/>
        <v>vat not applied</v>
      </c>
      <c r="N361" s="2">
        <f t="shared" si="17"/>
        <v>6962.7599999999993</v>
      </c>
      <c r="O361" s="2">
        <v>2320.92</v>
      </c>
      <c r="P361" s="2">
        <v>30835.08</v>
      </c>
      <c r="Q361" s="2">
        <v>8289</v>
      </c>
      <c r="R361" s="2">
        <v>22546.080000000002</v>
      </c>
      <c r="S361" s="1">
        <v>45114</v>
      </c>
      <c r="T361" s="2">
        <f t="shared" si="15"/>
        <v>37026.094798059261</v>
      </c>
    </row>
    <row r="362" spans="1:20" x14ac:dyDescent="0.25">
      <c r="A362">
        <v>28691</v>
      </c>
      <c r="B362" t="s">
        <v>29</v>
      </c>
      <c r="C362" t="s">
        <v>49</v>
      </c>
      <c r="D362" t="s">
        <v>43</v>
      </c>
      <c r="E362" t="s">
        <v>45</v>
      </c>
      <c r="F362">
        <v>1135</v>
      </c>
      <c r="G362" t="str">
        <f>_xlfn.XLOOKUP(C362,Summary!$D$6:$D$12,Summary!$C$6:$C$12)</f>
        <v xml:space="preserve">Klaas </v>
      </c>
      <c r="H362" s="2">
        <v>260</v>
      </c>
      <c r="I362" s="2">
        <v>7</v>
      </c>
      <c r="J362" s="2">
        <v>7945</v>
      </c>
      <c r="K362" s="13">
        <f>VLOOKUP(C362,Summary!$D$6:$E$12,2,0)</f>
        <v>0.24</v>
      </c>
      <c r="L362" s="2" t="s">
        <v>84</v>
      </c>
      <c r="M362" s="2" t="str">
        <f t="shared" si="16"/>
        <v>vat not applied</v>
      </c>
      <c r="N362" s="2">
        <f t="shared" si="17"/>
        <v>1906.8</v>
      </c>
      <c r="O362" s="2">
        <v>556.15</v>
      </c>
      <c r="P362" s="2">
        <v>7388.85</v>
      </c>
      <c r="Q362" s="2">
        <v>5675</v>
      </c>
      <c r="R362" s="2">
        <v>1713.8500000000004</v>
      </c>
      <c r="S362" s="1">
        <v>45041</v>
      </c>
      <c r="T362" s="2">
        <f t="shared" si="15"/>
        <v>8872.3707072801553</v>
      </c>
    </row>
    <row r="363" spans="1:20" x14ac:dyDescent="0.25">
      <c r="A363">
        <v>64826</v>
      </c>
      <c r="B363" t="s">
        <v>33</v>
      </c>
      <c r="C363" t="s">
        <v>49</v>
      </c>
      <c r="D363" t="s">
        <v>43</v>
      </c>
      <c r="E363" t="s">
        <v>45</v>
      </c>
      <c r="F363">
        <v>1630.5</v>
      </c>
      <c r="G363" t="str">
        <f>_xlfn.XLOOKUP(C363,Summary!$D$6:$D$12,Summary!$C$6:$C$12)</f>
        <v xml:space="preserve">Klaas </v>
      </c>
      <c r="H363" s="2">
        <v>260</v>
      </c>
      <c r="I363" s="2">
        <v>15</v>
      </c>
      <c r="J363" s="2">
        <v>24457.5</v>
      </c>
      <c r="K363" s="13">
        <f>VLOOKUP(C363,Summary!$D$6:$E$12,2,0)</f>
        <v>0.24</v>
      </c>
      <c r="L363" s="2" t="s">
        <v>83</v>
      </c>
      <c r="M363" s="2">
        <f t="shared" si="16"/>
        <v>5869.8</v>
      </c>
      <c r="N363" s="2">
        <f t="shared" si="17"/>
        <v>5869.8</v>
      </c>
      <c r="O363" s="2">
        <v>2201.1750000000002</v>
      </c>
      <c r="P363" s="2">
        <v>22256.324999999997</v>
      </c>
      <c r="Q363" s="2">
        <v>16305</v>
      </c>
      <c r="R363" s="2">
        <v>5951.3249999999989</v>
      </c>
      <c r="S363" s="1">
        <v>44994</v>
      </c>
      <c r="T363" s="2">
        <f t="shared" si="15"/>
        <v>27312.272696451149</v>
      </c>
    </row>
    <row r="364" spans="1:20" x14ac:dyDescent="0.25">
      <c r="A364">
        <v>79449</v>
      </c>
      <c r="B364" t="s">
        <v>38</v>
      </c>
      <c r="C364" t="s">
        <v>37</v>
      </c>
      <c r="D364" t="s">
        <v>35</v>
      </c>
      <c r="E364" t="s">
        <v>45</v>
      </c>
      <c r="F364">
        <v>1857</v>
      </c>
      <c r="G364" t="str">
        <f>_xlfn.XLOOKUP(C364,Summary!$D$6:$D$12,Summary!$C$6:$C$12)</f>
        <v>Ciarán</v>
      </c>
      <c r="H364" s="2">
        <v>5</v>
      </c>
      <c r="I364" s="2">
        <v>125</v>
      </c>
      <c r="J364" s="2">
        <v>232125</v>
      </c>
      <c r="K364" s="13">
        <f>VLOOKUP(C364,Summary!$D$6:$E$12,2,0)</f>
        <v>0.23</v>
      </c>
      <c r="L364" s="2" t="s">
        <v>84</v>
      </c>
      <c r="M364" s="2" t="str">
        <f t="shared" si="16"/>
        <v>vat not applied</v>
      </c>
      <c r="N364" s="2">
        <f t="shared" si="17"/>
        <v>53388.75</v>
      </c>
      <c r="O364" s="2">
        <v>20891.25</v>
      </c>
      <c r="P364" s="2">
        <v>211233.75</v>
      </c>
      <c r="Q364" s="2">
        <v>222840</v>
      </c>
      <c r="R364" s="2">
        <v>-11606.25</v>
      </c>
      <c r="S364" s="1">
        <v>45250</v>
      </c>
      <c r="T364" s="2">
        <f t="shared" si="15"/>
        <v>259219.51547229779</v>
      </c>
    </row>
    <row r="365" spans="1:20" x14ac:dyDescent="0.25">
      <c r="A365">
        <v>85862</v>
      </c>
      <c r="B365" t="s">
        <v>29</v>
      </c>
      <c r="C365" t="s">
        <v>49</v>
      </c>
      <c r="D365" t="s">
        <v>35</v>
      </c>
      <c r="E365" t="s">
        <v>46</v>
      </c>
      <c r="F365">
        <v>200</v>
      </c>
      <c r="G365" t="str">
        <f>_xlfn.XLOOKUP(C365,Summary!$D$6:$D$12,Summary!$C$6:$C$12)</f>
        <v xml:space="preserve">Klaas </v>
      </c>
      <c r="H365" s="2">
        <v>5</v>
      </c>
      <c r="I365" s="2">
        <v>350</v>
      </c>
      <c r="J365" s="2">
        <v>70000</v>
      </c>
      <c r="K365" s="13">
        <f>VLOOKUP(C365,Summary!$D$6:$E$12,2,0)</f>
        <v>0.24</v>
      </c>
      <c r="L365" s="2" t="s">
        <v>83</v>
      </c>
      <c r="M365" s="2">
        <f t="shared" si="16"/>
        <v>16800</v>
      </c>
      <c r="N365" s="2">
        <f t="shared" si="17"/>
        <v>16800</v>
      </c>
      <c r="O365" s="2">
        <v>9800</v>
      </c>
      <c r="P365" s="2">
        <v>60200</v>
      </c>
      <c r="Q365" s="2">
        <v>52000</v>
      </c>
      <c r="R365" s="2">
        <v>8200</v>
      </c>
      <c r="S365" s="1">
        <v>45179</v>
      </c>
      <c r="T365" s="2">
        <f t="shared" si="15"/>
        <v>78170.66702449476</v>
      </c>
    </row>
    <row r="366" spans="1:20" x14ac:dyDescent="0.25">
      <c r="A366">
        <v>10651</v>
      </c>
      <c r="B366" t="s">
        <v>29</v>
      </c>
      <c r="C366" t="s">
        <v>32</v>
      </c>
      <c r="D366" t="s">
        <v>42</v>
      </c>
      <c r="E366" t="s">
        <v>44</v>
      </c>
      <c r="F366">
        <v>263</v>
      </c>
      <c r="G366" t="str">
        <f>_xlfn.XLOOKUP(C366,Summary!$D$6:$D$12,Summary!$C$6:$C$12)</f>
        <v>Bertha</v>
      </c>
      <c r="H366" s="2">
        <v>250</v>
      </c>
      <c r="I366" s="2">
        <v>7</v>
      </c>
      <c r="J366" s="2">
        <v>1841</v>
      </c>
      <c r="K366" s="13">
        <f>VLOOKUP(C366,Summary!$D$6:$E$12,2,0)</f>
        <v>0.19</v>
      </c>
      <c r="L366" s="2" t="s">
        <v>83</v>
      </c>
      <c r="M366" s="2">
        <f t="shared" si="16"/>
        <v>349.79</v>
      </c>
      <c r="N366" s="2">
        <f t="shared" si="17"/>
        <v>349.79</v>
      </c>
      <c r="O366" s="2">
        <v>18.41</v>
      </c>
      <c r="P366" s="2">
        <v>1822.59</v>
      </c>
      <c r="Q366" s="2">
        <v>1315</v>
      </c>
      <c r="R366" s="2">
        <v>507.58999999999992</v>
      </c>
      <c r="S366" s="1">
        <v>45063</v>
      </c>
      <c r="T366" s="2">
        <f t="shared" si="15"/>
        <v>2055.8885427442119</v>
      </c>
    </row>
    <row r="367" spans="1:20" x14ac:dyDescent="0.25">
      <c r="A367">
        <v>14024</v>
      </c>
      <c r="B367" t="s">
        <v>29</v>
      </c>
      <c r="C367" t="s">
        <v>49</v>
      </c>
      <c r="D367" t="s">
        <v>40</v>
      </c>
      <c r="E367" t="s">
        <v>31</v>
      </c>
      <c r="F367">
        <v>1725</v>
      </c>
      <c r="G367" t="str">
        <f>_xlfn.XLOOKUP(C367,Summary!$D$6:$D$12,Summary!$C$6:$C$12)</f>
        <v xml:space="preserve">Klaas </v>
      </c>
      <c r="H367" s="2">
        <v>10</v>
      </c>
      <c r="I367" s="2">
        <v>350</v>
      </c>
      <c r="J367" s="2">
        <v>603750</v>
      </c>
      <c r="K367" s="13">
        <f>VLOOKUP(C367,Summary!$D$6:$E$12,2,0)</f>
        <v>0.24</v>
      </c>
      <c r="L367" s="2" t="s">
        <v>84</v>
      </c>
      <c r="M367" s="2" t="str">
        <f t="shared" si="16"/>
        <v>vat not applied</v>
      </c>
      <c r="N367" s="2">
        <f t="shared" si="17"/>
        <v>144900</v>
      </c>
      <c r="O367" s="2">
        <v>0</v>
      </c>
      <c r="P367" s="2">
        <v>603750</v>
      </c>
      <c r="Q367" s="2">
        <v>448500</v>
      </c>
      <c r="R367" s="2">
        <v>155250</v>
      </c>
      <c r="S367" s="1">
        <v>45255</v>
      </c>
      <c r="T367" s="2">
        <f t="shared" si="15"/>
        <v>674222.00308626727</v>
      </c>
    </row>
    <row r="368" spans="1:20" x14ac:dyDescent="0.25">
      <c r="A368">
        <v>71814</v>
      </c>
      <c r="B368" t="s">
        <v>29</v>
      </c>
      <c r="C368" t="s">
        <v>47</v>
      </c>
      <c r="D368" t="s">
        <v>35</v>
      </c>
      <c r="E368" t="s">
        <v>45</v>
      </c>
      <c r="F368">
        <v>720</v>
      </c>
      <c r="G368" t="str">
        <f>_xlfn.XLOOKUP(C368,Summary!$D$6:$D$12,Summary!$C$6:$C$12)</f>
        <v>Pedro</v>
      </c>
      <c r="H368" s="2">
        <v>5</v>
      </c>
      <c r="I368" s="2">
        <v>350</v>
      </c>
      <c r="J368" s="2">
        <v>252000</v>
      </c>
      <c r="K368" s="13">
        <f>VLOOKUP(C368,Summary!$D$6:$E$12,2,0)</f>
        <v>0.21</v>
      </c>
      <c r="L368" s="2" t="s">
        <v>83</v>
      </c>
      <c r="M368" s="2">
        <f t="shared" si="16"/>
        <v>52920</v>
      </c>
      <c r="N368" s="2">
        <f t="shared" si="17"/>
        <v>52920</v>
      </c>
      <c r="O368" s="2">
        <v>12600</v>
      </c>
      <c r="P368" s="2">
        <v>239400</v>
      </c>
      <c r="Q368" s="2">
        <v>187200</v>
      </c>
      <c r="R368" s="2">
        <v>52200</v>
      </c>
      <c r="S368" s="1">
        <v>45284</v>
      </c>
      <c r="T368" s="2">
        <f t="shared" si="15"/>
        <v>281414.40128818114</v>
      </c>
    </row>
    <row r="369" spans="1:23" x14ac:dyDescent="0.25">
      <c r="A369">
        <v>12396</v>
      </c>
      <c r="B369" t="s">
        <v>29</v>
      </c>
      <c r="C369" t="s">
        <v>34</v>
      </c>
      <c r="D369" t="s">
        <v>40</v>
      </c>
      <c r="E369" t="s">
        <v>44</v>
      </c>
      <c r="F369">
        <v>1030</v>
      </c>
      <c r="G369" t="str">
        <f>_xlfn.XLOOKUP(C369,Summary!$D$6:$D$12,Summary!$C$6:$C$12)</f>
        <v>Francoise</v>
      </c>
      <c r="H369" s="2">
        <v>10</v>
      </c>
      <c r="I369" s="2">
        <v>7</v>
      </c>
      <c r="J369" s="2">
        <v>7210</v>
      </c>
      <c r="K369" s="13">
        <f>VLOOKUP(C369,Summary!$D$6:$E$12,2,0)</f>
        <v>0.2</v>
      </c>
      <c r="L369" s="2" t="s">
        <v>83</v>
      </c>
      <c r="M369" s="2">
        <f t="shared" si="16"/>
        <v>1442</v>
      </c>
      <c r="N369" s="2">
        <f t="shared" si="17"/>
        <v>1442</v>
      </c>
      <c r="O369" s="2">
        <v>72.099999999999994</v>
      </c>
      <c r="P369" s="2">
        <v>7137.9</v>
      </c>
      <c r="Q369" s="2">
        <v>5150</v>
      </c>
      <c r="R369" s="2">
        <v>1987.8999999999996</v>
      </c>
      <c r="S369" s="1">
        <v>45246</v>
      </c>
      <c r="T369" s="2">
        <f t="shared" si="15"/>
        <v>8051.5787035229605</v>
      </c>
    </row>
    <row r="370" spans="1:23" x14ac:dyDescent="0.25">
      <c r="A370">
        <v>54491</v>
      </c>
      <c r="B370" t="s">
        <v>29</v>
      </c>
      <c r="C370" t="s">
        <v>49</v>
      </c>
      <c r="D370" t="s">
        <v>40</v>
      </c>
      <c r="E370" t="s">
        <v>46</v>
      </c>
      <c r="F370">
        <v>2394</v>
      </c>
      <c r="G370" t="str">
        <f>_xlfn.XLOOKUP(C370,Summary!$D$6:$D$12,Summary!$C$6:$C$12)</f>
        <v xml:space="preserve">Klaas </v>
      </c>
      <c r="H370" s="2">
        <v>10</v>
      </c>
      <c r="I370" s="2">
        <v>20</v>
      </c>
      <c r="J370" s="2">
        <v>47880</v>
      </c>
      <c r="K370" s="13">
        <f>VLOOKUP(C370,Summary!$D$6:$E$12,2,0)</f>
        <v>0.24</v>
      </c>
      <c r="L370" s="2" t="s">
        <v>84</v>
      </c>
      <c r="M370" s="2" t="str">
        <f t="shared" si="16"/>
        <v>vat not applied</v>
      </c>
      <c r="N370" s="2">
        <f t="shared" si="17"/>
        <v>11491.199999999999</v>
      </c>
      <c r="O370" s="2">
        <v>5266.8</v>
      </c>
      <c r="P370" s="2">
        <v>42613.2</v>
      </c>
      <c r="Q370" s="2">
        <v>23940</v>
      </c>
      <c r="R370" s="2">
        <v>18673.199999999997</v>
      </c>
      <c r="S370" s="1">
        <v>45100</v>
      </c>
      <c r="T370" s="2">
        <f t="shared" si="15"/>
        <v>53468.736244754415</v>
      </c>
    </row>
    <row r="371" spans="1:23" x14ac:dyDescent="0.25">
      <c r="A371">
        <v>49994</v>
      </c>
      <c r="B371" t="s">
        <v>36</v>
      </c>
      <c r="C371" t="s">
        <v>34</v>
      </c>
      <c r="D371" t="s">
        <v>41</v>
      </c>
      <c r="E371" t="s">
        <v>45</v>
      </c>
      <c r="F371">
        <v>1967</v>
      </c>
      <c r="G371" t="str">
        <f>_xlfn.XLOOKUP(C371,Summary!$D$6:$D$12,Summary!$C$6:$C$12)</f>
        <v>Francoise</v>
      </c>
      <c r="H371" s="2">
        <v>120</v>
      </c>
      <c r="I371" s="2">
        <v>12</v>
      </c>
      <c r="J371" s="2">
        <v>23604</v>
      </c>
      <c r="K371" s="13">
        <f>VLOOKUP(C371,Summary!$D$6:$E$12,2,0)</f>
        <v>0.2</v>
      </c>
      <c r="L371" s="2" t="s">
        <v>84</v>
      </c>
      <c r="M371" s="2" t="str">
        <f t="shared" si="16"/>
        <v>vat not applied</v>
      </c>
      <c r="N371" s="2">
        <f t="shared" si="17"/>
        <v>4720.8</v>
      </c>
      <c r="O371" s="2">
        <v>2124.36</v>
      </c>
      <c r="P371" s="2">
        <v>21479.64</v>
      </c>
      <c r="Q371" s="2">
        <v>5901</v>
      </c>
      <c r="R371" s="2">
        <v>15578.64</v>
      </c>
      <c r="S371" s="1">
        <v>44951</v>
      </c>
      <c r="T371" s="2">
        <f t="shared" si="15"/>
        <v>26359.148920659631</v>
      </c>
    </row>
    <row r="372" spans="1:23" x14ac:dyDescent="0.25">
      <c r="A372">
        <v>68372</v>
      </c>
      <c r="B372" t="s">
        <v>38</v>
      </c>
      <c r="C372" t="s">
        <v>37</v>
      </c>
      <c r="D372" t="s">
        <v>41</v>
      </c>
      <c r="E372" t="s">
        <v>44</v>
      </c>
      <c r="F372">
        <v>923</v>
      </c>
      <c r="G372" t="str">
        <f>_xlfn.XLOOKUP(C372,Summary!$D$6:$D$12,Summary!$C$6:$C$12)</f>
        <v>Ciarán</v>
      </c>
      <c r="H372" s="2">
        <v>120</v>
      </c>
      <c r="I372" s="2">
        <v>125</v>
      </c>
      <c r="J372" s="2">
        <v>115375</v>
      </c>
      <c r="K372" s="13">
        <f>VLOOKUP(C372,Summary!$D$6:$E$12,2,0)</f>
        <v>0.23</v>
      </c>
      <c r="L372" s="2" t="s">
        <v>84</v>
      </c>
      <c r="M372" s="2" t="str">
        <f t="shared" si="16"/>
        <v>vat not applied</v>
      </c>
      <c r="N372" s="2">
        <f t="shared" si="17"/>
        <v>26536.25</v>
      </c>
      <c r="O372" s="2">
        <v>1153.75</v>
      </c>
      <c r="P372" s="2">
        <v>114221.25</v>
      </c>
      <c r="Q372" s="2">
        <v>110760</v>
      </c>
      <c r="R372" s="2">
        <v>3461.25</v>
      </c>
      <c r="S372" s="1">
        <v>45057</v>
      </c>
      <c r="T372" s="2">
        <f t="shared" si="15"/>
        <v>128842.01011358689</v>
      </c>
    </row>
    <row r="373" spans="1:23" x14ac:dyDescent="0.25">
      <c r="A373">
        <v>82956</v>
      </c>
      <c r="B373" t="s">
        <v>29</v>
      </c>
      <c r="C373" t="s">
        <v>37</v>
      </c>
      <c r="D373" t="s">
        <v>42</v>
      </c>
      <c r="E373" t="s">
        <v>45</v>
      </c>
      <c r="F373">
        <v>2663</v>
      </c>
      <c r="G373" t="str">
        <f>_xlfn.XLOOKUP(C373,Summary!$D$6:$D$12,Summary!$C$6:$C$12)</f>
        <v>Ciarán</v>
      </c>
      <c r="H373" s="2">
        <v>250</v>
      </c>
      <c r="I373" s="2">
        <v>20</v>
      </c>
      <c r="J373" s="2">
        <v>53260</v>
      </c>
      <c r="K373" s="13">
        <f>VLOOKUP(C373,Summary!$D$6:$E$12,2,0)</f>
        <v>0.23</v>
      </c>
      <c r="L373" s="2" t="s">
        <v>84</v>
      </c>
      <c r="M373" s="2" t="str">
        <f t="shared" si="16"/>
        <v>vat not applied</v>
      </c>
      <c r="N373" s="2">
        <f t="shared" si="17"/>
        <v>12249.800000000001</v>
      </c>
      <c r="O373" s="2">
        <v>2663</v>
      </c>
      <c r="P373" s="2">
        <v>50597</v>
      </c>
      <c r="Q373" s="2">
        <v>26630</v>
      </c>
      <c r="R373" s="2">
        <v>23967</v>
      </c>
      <c r="S373" s="1">
        <v>45253</v>
      </c>
      <c r="T373" s="2">
        <f t="shared" si="15"/>
        <v>59476.710367494154</v>
      </c>
    </row>
    <row r="374" spans="1:23" x14ac:dyDescent="0.25">
      <c r="A374">
        <v>41629</v>
      </c>
      <c r="B374" t="s">
        <v>36</v>
      </c>
      <c r="C374" t="s">
        <v>48</v>
      </c>
      <c r="D374" t="s">
        <v>30</v>
      </c>
      <c r="E374" t="s">
        <v>44</v>
      </c>
      <c r="F374">
        <v>1858</v>
      </c>
      <c r="G374" t="str">
        <f>_xlfn.XLOOKUP(C374,Summary!$D$6:$D$12,Summary!$C$6:$C$12)</f>
        <v>Luigi</v>
      </c>
      <c r="H374" s="2">
        <v>3</v>
      </c>
      <c r="I374" s="2">
        <v>12</v>
      </c>
      <c r="J374" s="2">
        <v>22296</v>
      </c>
      <c r="K374" s="13">
        <f>VLOOKUP(C374,Summary!$D$6:$E$12,2,0)</f>
        <v>0.22</v>
      </c>
      <c r="L374" s="2" t="s">
        <v>84</v>
      </c>
      <c r="M374" s="2" t="str">
        <f t="shared" si="16"/>
        <v>vat not applied</v>
      </c>
      <c r="N374" s="2">
        <f t="shared" si="17"/>
        <v>4905.12</v>
      </c>
      <c r="O374" s="2">
        <v>222.96</v>
      </c>
      <c r="P374" s="2">
        <v>22073.040000000001</v>
      </c>
      <c r="Q374" s="2">
        <v>5574</v>
      </c>
      <c r="R374" s="2">
        <v>16499.04</v>
      </c>
      <c r="S374" s="1">
        <v>45246</v>
      </c>
      <c r="T374" s="2">
        <f t="shared" si="15"/>
        <v>24898.474171116217</v>
      </c>
    </row>
    <row r="375" spans="1:23" x14ac:dyDescent="0.25">
      <c r="A375">
        <v>32242</v>
      </c>
      <c r="B375" t="s">
        <v>36</v>
      </c>
      <c r="C375" t="s">
        <v>32</v>
      </c>
      <c r="D375" t="s">
        <v>35</v>
      </c>
      <c r="E375" t="s">
        <v>45</v>
      </c>
      <c r="F375">
        <v>2342</v>
      </c>
      <c r="G375" t="str">
        <f>_xlfn.XLOOKUP(C375,Summary!$D$6:$D$12,Summary!$C$6:$C$12)</f>
        <v>Bertha</v>
      </c>
      <c r="H375" s="2">
        <v>5</v>
      </c>
      <c r="I375" s="2">
        <v>12</v>
      </c>
      <c r="J375" s="2">
        <v>28104</v>
      </c>
      <c r="K375" s="13">
        <f>VLOOKUP(C375,Summary!$D$6:$E$12,2,0)</f>
        <v>0.19</v>
      </c>
      <c r="L375" s="2" t="s">
        <v>84</v>
      </c>
      <c r="M375" s="2" t="str">
        <f t="shared" si="16"/>
        <v>vat not applied</v>
      </c>
      <c r="N375" s="2">
        <f t="shared" si="17"/>
        <v>5339.76</v>
      </c>
      <c r="O375" s="2">
        <v>1405.2</v>
      </c>
      <c r="P375" s="2">
        <v>26698.799999999999</v>
      </c>
      <c r="Q375" s="2">
        <v>7026</v>
      </c>
      <c r="R375" s="2">
        <v>19672.8</v>
      </c>
      <c r="S375" s="1">
        <v>45063</v>
      </c>
      <c r="T375" s="2">
        <f t="shared" si="15"/>
        <v>31384.406086520008</v>
      </c>
    </row>
    <row r="376" spans="1:23" x14ac:dyDescent="0.25">
      <c r="A376">
        <v>54363</v>
      </c>
      <c r="B376" t="s">
        <v>29</v>
      </c>
      <c r="C376" t="s">
        <v>47</v>
      </c>
      <c r="D376" t="s">
        <v>40</v>
      </c>
      <c r="E376" t="s">
        <v>46</v>
      </c>
      <c r="F376">
        <v>1715</v>
      </c>
      <c r="G376" t="str">
        <f>_xlfn.XLOOKUP(C376,Summary!$D$6:$D$12,Summary!$C$6:$C$12)</f>
        <v>Pedro</v>
      </c>
      <c r="H376" s="2">
        <v>10</v>
      </c>
      <c r="I376" s="2">
        <v>20</v>
      </c>
      <c r="J376" s="2">
        <v>34300</v>
      </c>
      <c r="K376" s="13">
        <f>VLOOKUP(C376,Summary!$D$6:$E$12,2,0)</f>
        <v>0.21</v>
      </c>
      <c r="L376" s="2" t="s">
        <v>84</v>
      </c>
      <c r="M376" s="2" t="str">
        <f t="shared" si="16"/>
        <v>vat not applied</v>
      </c>
      <c r="N376" s="2">
        <f t="shared" si="17"/>
        <v>7203</v>
      </c>
      <c r="O376" s="2">
        <v>4116</v>
      </c>
      <c r="P376" s="2">
        <v>30184</v>
      </c>
      <c r="Q376" s="2">
        <v>17150</v>
      </c>
      <c r="R376" s="2">
        <v>13034</v>
      </c>
      <c r="S376" s="1">
        <v>45208</v>
      </c>
      <c r="T376" s="2">
        <f t="shared" si="15"/>
        <v>38303.626842002428</v>
      </c>
    </row>
    <row r="377" spans="1:23" x14ac:dyDescent="0.25">
      <c r="A377">
        <v>37736</v>
      </c>
      <c r="B377" t="s">
        <v>29</v>
      </c>
      <c r="C377" t="s">
        <v>49</v>
      </c>
      <c r="D377" t="s">
        <v>41</v>
      </c>
      <c r="E377" t="s">
        <v>44</v>
      </c>
      <c r="F377">
        <v>3850.5</v>
      </c>
      <c r="G377" t="str">
        <f>_xlfn.XLOOKUP(C377,Summary!$D$6:$D$12,Summary!$C$6:$C$12)</f>
        <v xml:space="preserve">Klaas </v>
      </c>
      <c r="H377" s="2">
        <v>120</v>
      </c>
      <c r="I377" s="2">
        <v>20</v>
      </c>
      <c r="J377" s="2">
        <v>77010</v>
      </c>
      <c r="K377" s="13">
        <f>VLOOKUP(C377,Summary!$D$6:$E$12,2,0)</f>
        <v>0.24</v>
      </c>
      <c r="L377" s="2" t="s">
        <v>84</v>
      </c>
      <c r="M377" s="2" t="str">
        <f t="shared" si="16"/>
        <v>vat not applied</v>
      </c>
      <c r="N377" s="2">
        <f t="shared" si="17"/>
        <v>18482.399999999998</v>
      </c>
      <c r="O377" s="2">
        <v>2310.3000000000002</v>
      </c>
      <c r="P377" s="2">
        <v>74699.700000000012</v>
      </c>
      <c r="Q377" s="2">
        <v>38505</v>
      </c>
      <c r="R377" s="2">
        <v>36194.700000000004</v>
      </c>
      <c r="S377" s="1">
        <v>44998</v>
      </c>
      <c r="T377" s="2">
        <f t="shared" si="15"/>
        <v>85998.900965090594</v>
      </c>
    </row>
    <row r="378" spans="1:23" x14ac:dyDescent="0.25">
      <c r="A378">
        <v>33483</v>
      </c>
      <c r="B378" t="s">
        <v>29</v>
      </c>
      <c r="C378" t="s">
        <v>37</v>
      </c>
      <c r="D378" t="s">
        <v>41</v>
      </c>
      <c r="E378" t="s">
        <v>46</v>
      </c>
      <c r="F378">
        <v>241</v>
      </c>
      <c r="G378" t="str">
        <f>_xlfn.XLOOKUP(C378,Summary!$D$6:$D$12,Summary!$C$6:$C$12)</f>
        <v>Ciarán</v>
      </c>
      <c r="H378" s="2">
        <v>120</v>
      </c>
      <c r="I378" s="2">
        <v>20</v>
      </c>
      <c r="J378" s="2">
        <v>4820</v>
      </c>
      <c r="K378" s="13">
        <f>VLOOKUP(C378,Summary!$D$6:$E$12,2,0)</f>
        <v>0.23</v>
      </c>
      <c r="L378" s="2" t="s">
        <v>83</v>
      </c>
      <c r="M378" s="2">
        <f t="shared" si="16"/>
        <v>1108.6000000000001</v>
      </c>
      <c r="N378" s="2">
        <f t="shared" si="17"/>
        <v>1108.6000000000001</v>
      </c>
      <c r="O378" s="2">
        <v>482</v>
      </c>
      <c r="P378" s="2">
        <v>4338</v>
      </c>
      <c r="Q378" s="2">
        <v>2410</v>
      </c>
      <c r="R378" s="2">
        <v>1928</v>
      </c>
      <c r="S378" s="1">
        <v>44937</v>
      </c>
      <c r="T378" s="2">
        <f t="shared" si="15"/>
        <v>5382.6087865437821</v>
      </c>
    </row>
    <row r="379" spans="1:23" x14ac:dyDescent="0.25">
      <c r="A379">
        <v>11408</v>
      </c>
      <c r="B379" t="s">
        <v>29</v>
      </c>
      <c r="C379" t="s">
        <v>32</v>
      </c>
      <c r="D379" t="s">
        <v>30</v>
      </c>
      <c r="E379" t="s">
        <v>31</v>
      </c>
      <c r="F379">
        <v>1513</v>
      </c>
      <c r="G379" t="str">
        <f>_xlfn.XLOOKUP(C379,Summary!$D$6:$D$12,Summary!$C$6:$C$12)</f>
        <v>Bertha</v>
      </c>
      <c r="H379" s="2">
        <v>3</v>
      </c>
      <c r="I379" s="2">
        <v>350</v>
      </c>
      <c r="J379" s="2">
        <v>529550</v>
      </c>
      <c r="K379" s="13">
        <f>VLOOKUP(C379,Summary!$D$6:$E$12,2,0)</f>
        <v>0.19</v>
      </c>
      <c r="L379" s="2" t="s">
        <v>83</v>
      </c>
      <c r="M379" s="2">
        <f t="shared" si="16"/>
        <v>100614.5</v>
      </c>
      <c r="N379" s="2">
        <f t="shared" si="17"/>
        <v>100614.5</v>
      </c>
      <c r="O379" s="2">
        <v>0</v>
      </c>
      <c r="P379" s="2">
        <v>529550</v>
      </c>
      <c r="Q379" s="2">
        <v>393380</v>
      </c>
      <c r="R379" s="2">
        <v>136170</v>
      </c>
      <c r="S379" s="1">
        <v>44999</v>
      </c>
      <c r="T379" s="2">
        <f t="shared" si="15"/>
        <v>591361.09604030289</v>
      </c>
      <c r="W379" s="2">
        <f>SUM(R381:R701)</f>
        <v>7561936.1850000005</v>
      </c>
    </row>
    <row r="380" spans="1:23" x14ac:dyDescent="0.25">
      <c r="A380">
        <v>52473</v>
      </c>
      <c r="B380" t="s">
        <v>39</v>
      </c>
      <c r="C380" t="s">
        <v>32</v>
      </c>
      <c r="D380" t="s">
        <v>30</v>
      </c>
      <c r="E380" t="s">
        <v>46</v>
      </c>
      <c r="F380">
        <v>2811</v>
      </c>
      <c r="G380" t="str">
        <f>_xlfn.XLOOKUP(C380,Summary!$D$6:$D$12,Summary!$C$6:$C$12)</f>
        <v>Bertha</v>
      </c>
      <c r="H380" s="2">
        <v>3</v>
      </c>
      <c r="I380" s="2">
        <v>300</v>
      </c>
      <c r="J380" s="2">
        <v>843300</v>
      </c>
      <c r="K380" s="13">
        <f>VLOOKUP(C380,Summary!$D$6:$E$12,2,0)</f>
        <v>0.19</v>
      </c>
      <c r="L380" s="2" t="s">
        <v>83</v>
      </c>
      <c r="M380" s="2">
        <f t="shared" si="16"/>
        <v>160227</v>
      </c>
      <c r="N380" s="2">
        <f t="shared" si="17"/>
        <v>160227</v>
      </c>
      <c r="O380" s="2">
        <v>92763</v>
      </c>
      <c r="P380" s="2">
        <v>750537</v>
      </c>
      <c r="Q380" s="2">
        <v>702750</v>
      </c>
      <c r="R380" s="2">
        <v>47787</v>
      </c>
      <c r="S380" s="1">
        <v>45022</v>
      </c>
      <c r="T380" s="2">
        <f t="shared" si="15"/>
        <v>941733.1928822347</v>
      </c>
    </row>
    <row r="381" spans="1:23" x14ac:dyDescent="0.25">
      <c r="A381">
        <v>48340</v>
      </c>
      <c r="B381" t="s">
        <v>29</v>
      </c>
      <c r="C381" t="s">
        <v>34</v>
      </c>
      <c r="D381" t="s">
        <v>30</v>
      </c>
      <c r="E381" t="s">
        <v>46</v>
      </c>
      <c r="F381">
        <v>1790</v>
      </c>
      <c r="G381" t="str">
        <f>_xlfn.XLOOKUP(C381,Summary!$D$6:$D$12,Summary!$C$6:$C$12)</f>
        <v>Francoise</v>
      </c>
      <c r="H381" s="2">
        <v>3</v>
      </c>
      <c r="I381" s="2">
        <v>350</v>
      </c>
      <c r="J381" s="2">
        <v>626500</v>
      </c>
      <c r="K381" s="13">
        <f>VLOOKUP(C381,Summary!$D$6:$E$12,2,0)</f>
        <v>0.2</v>
      </c>
      <c r="L381" s="2" t="s">
        <v>83</v>
      </c>
      <c r="M381" s="2">
        <f t="shared" si="16"/>
        <v>125300</v>
      </c>
      <c r="N381" s="2">
        <f t="shared" si="17"/>
        <v>125300</v>
      </c>
      <c r="O381" s="2">
        <v>81445</v>
      </c>
      <c r="P381" s="2">
        <v>545055</v>
      </c>
      <c r="Q381" s="2">
        <v>465400</v>
      </c>
      <c r="R381" s="2">
        <v>79655</v>
      </c>
      <c r="S381" s="1">
        <v>45002</v>
      </c>
      <c r="T381" s="2">
        <f t="shared" si="15"/>
        <v>699627.46986922808</v>
      </c>
    </row>
    <row r="382" spans="1:23" x14ac:dyDescent="0.25">
      <c r="A382">
        <v>20732</v>
      </c>
      <c r="B382" t="s">
        <v>29</v>
      </c>
      <c r="C382" t="s">
        <v>48</v>
      </c>
      <c r="D382" t="s">
        <v>43</v>
      </c>
      <c r="E382" t="s">
        <v>45</v>
      </c>
      <c r="F382">
        <v>2907</v>
      </c>
      <c r="G382" t="str">
        <f>_xlfn.XLOOKUP(C382,Summary!$D$6:$D$12,Summary!$C$6:$C$12)</f>
        <v>Luigi</v>
      </c>
      <c r="H382" s="2">
        <v>260</v>
      </c>
      <c r="I382" s="2">
        <v>7</v>
      </c>
      <c r="J382" s="2">
        <v>20349</v>
      </c>
      <c r="K382" s="13">
        <f>VLOOKUP(C382,Summary!$D$6:$E$12,2,0)</f>
        <v>0.22</v>
      </c>
      <c r="L382" s="2" t="s">
        <v>83</v>
      </c>
      <c r="M382" s="2">
        <f t="shared" si="16"/>
        <v>4476.78</v>
      </c>
      <c r="N382" s="2">
        <f t="shared" si="17"/>
        <v>4476.78</v>
      </c>
      <c r="O382" s="2">
        <v>1627.92</v>
      </c>
      <c r="P382" s="2">
        <v>18721.080000000002</v>
      </c>
      <c r="Q382" s="2">
        <v>14535</v>
      </c>
      <c r="R382" s="2">
        <v>4186.0800000000017</v>
      </c>
      <c r="S382" s="1">
        <v>45142</v>
      </c>
      <c r="T382" s="2">
        <f t="shared" si="15"/>
        <v>22724.212904020627</v>
      </c>
    </row>
    <row r="383" spans="1:23" x14ac:dyDescent="0.25">
      <c r="A383">
        <v>81421</v>
      </c>
      <c r="B383" t="s">
        <v>33</v>
      </c>
      <c r="C383" t="s">
        <v>48</v>
      </c>
      <c r="D383" t="s">
        <v>35</v>
      </c>
      <c r="E383" t="s">
        <v>46</v>
      </c>
      <c r="F383">
        <v>677</v>
      </c>
      <c r="G383" t="str">
        <f>_xlfn.XLOOKUP(C383,Summary!$D$6:$D$12,Summary!$C$6:$C$12)</f>
        <v>Luigi</v>
      </c>
      <c r="H383" s="2">
        <v>5</v>
      </c>
      <c r="I383" s="2">
        <v>15</v>
      </c>
      <c r="J383" s="2">
        <v>10155</v>
      </c>
      <c r="K383" s="13">
        <f>VLOOKUP(C383,Summary!$D$6:$E$12,2,0)</f>
        <v>0.22</v>
      </c>
      <c r="L383" s="2" t="s">
        <v>84</v>
      </c>
      <c r="M383" s="2" t="str">
        <f t="shared" si="16"/>
        <v>vat not applied</v>
      </c>
      <c r="N383" s="2">
        <f t="shared" si="17"/>
        <v>2234.1</v>
      </c>
      <c r="O383" s="2">
        <v>1218.5999999999999</v>
      </c>
      <c r="P383" s="2">
        <v>8936.4</v>
      </c>
      <c r="Q383" s="2">
        <v>6770</v>
      </c>
      <c r="R383" s="2">
        <v>2166.3999999999996</v>
      </c>
      <c r="S383" s="1">
        <v>45006</v>
      </c>
      <c r="T383" s="2">
        <f t="shared" si="15"/>
        <v>11340.330337624919</v>
      </c>
    </row>
    <row r="384" spans="1:23" x14ac:dyDescent="0.25">
      <c r="A384">
        <v>48296</v>
      </c>
      <c r="B384" t="s">
        <v>38</v>
      </c>
      <c r="C384" t="s">
        <v>37</v>
      </c>
      <c r="D384" t="s">
        <v>41</v>
      </c>
      <c r="E384" t="s">
        <v>44</v>
      </c>
      <c r="F384">
        <v>663</v>
      </c>
      <c r="G384" t="str">
        <f>_xlfn.XLOOKUP(C384,Summary!$D$6:$D$12,Summary!$C$6:$C$12)</f>
        <v>Ciarán</v>
      </c>
      <c r="H384" s="2">
        <v>120</v>
      </c>
      <c r="I384" s="2">
        <v>125</v>
      </c>
      <c r="J384" s="2">
        <v>82875</v>
      </c>
      <c r="K384" s="13">
        <f>VLOOKUP(C384,Summary!$D$6:$E$12,2,0)</f>
        <v>0.23</v>
      </c>
      <c r="L384" s="2" t="s">
        <v>83</v>
      </c>
      <c r="M384" s="2">
        <f t="shared" si="16"/>
        <v>19061.25</v>
      </c>
      <c r="N384" s="2">
        <f t="shared" si="17"/>
        <v>19061.25</v>
      </c>
      <c r="O384" s="2">
        <v>828.75</v>
      </c>
      <c r="P384" s="2">
        <v>82046.25</v>
      </c>
      <c r="Q384" s="2">
        <v>79560</v>
      </c>
      <c r="R384" s="2">
        <v>2486.25</v>
      </c>
      <c r="S384" s="1">
        <v>45082</v>
      </c>
      <c r="T384" s="2">
        <f t="shared" si="15"/>
        <v>92548.486137928616</v>
      </c>
    </row>
    <row r="385" spans="1:20" x14ac:dyDescent="0.25">
      <c r="A385">
        <v>31828</v>
      </c>
      <c r="B385" t="s">
        <v>29</v>
      </c>
      <c r="C385" t="s">
        <v>34</v>
      </c>
      <c r="D385" t="s">
        <v>40</v>
      </c>
      <c r="E385" t="s">
        <v>44</v>
      </c>
      <c r="F385">
        <v>2155</v>
      </c>
      <c r="G385" t="str">
        <f>_xlfn.XLOOKUP(C385,Summary!$D$6:$D$12,Summary!$C$6:$C$12)</f>
        <v>Francoise</v>
      </c>
      <c r="H385" s="2">
        <v>10</v>
      </c>
      <c r="I385" s="2">
        <v>350</v>
      </c>
      <c r="J385" s="2">
        <v>754250</v>
      </c>
      <c r="K385" s="13">
        <f>VLOOKUP(C385,Summary!$D$6:$E$12,2,0)</f>
        <v>0.2</v>
      </c>
      <c r="L385" s="2" t="s">
        <v>83</v>
      </c>
      <c r="M385" s="2">
        <f t="shared" si="16"/>
        <v>150850</v>
      </c>
      <c r="N385" s="2">
        <f t="shared" si="17"/>
        <v>150850</v>
      </c>
      <c r="O385" s="2">
        <v>7542.5</v>
      </c>
      <c r="P385" s="2">
        <v>746707.5</v>
      </c>
      <c r="Q385" s="2">
        <v>560300</v>
      </c>
      <c r="R385" s="2">
        <v>186407.5</v>
      </c>
      <c r="S385" s="1">
        <v>44991</v>
      </c>
      <c r="T385" s="2">
        <f t="shared" si="15"/>
        <v>842288.93718893104</v>
      </c>
    </row>
    <row r="386" spans="1:20" x14ac:dyDescent="0.25">
      <c r="A386">
        <v>44782</v>
      </c>
      <c r="B386" t="s">
        <v>29</v>
      </c>
      <c r="C386" t="s">
        <v>37</v>
      </c>
      <c r="D386" t="s">
        <v>35</v>
      </c>
      <c r="E386" t="s">
        <v>46</v>
      </c>
      <c r="F386">
        <v>2734</v>
      </c>
      <c r="G386" t="str">
        <f>_xlfn.XLOOKUP(C386,Summary!$D$6:$D$12,Summary!$C$6:$C$12)</f>
        <v>Ciarán</v>
      </c>
      <c r="H386" s="2">
        <v>5</v>
      </c>
      <c r="I386" s="2">
        <v>7</v>
      </c>
      <c r="J386" s="2">
        <v>19138</v>
      </c>
      <c r="K386" s="13">
        <f>VLOOKUP(C386,Summary!$D$6:$E$12,2,0)</f>
        <v>0.23</v>
      </c>
      <c r="L386" s="2" t="s">
        <v>84</v>
      </c>
      <c r="M386" s="2" t="str">
        <f t="shared" si="16"/>
        <v>vat not applied</v>
      </c>
      <c r="N386" s="2">
        <f t="shared" si="17"/>
        <v>4401.74</v>
      </c>
      <c r="O386" s="2">
        <v>2296.56</v>
      </c>
      <c r="P386" s="2">
        <v>16841.439999999999</v>
      </c>
      <c r="Q386" s="2">
        <v>13670</v>
      </c>
      <c r="R386" s="2">
        <v>3171.4399999999987</v>
      </c>
      <c r="S386" s="1">
        <v>45032</v>
      </c>
      <c r="T386" s="2">
        <f t="shared" ref="T386:T449" si="18">J386/USD</f>
        <v>21371.860364496868</v>
      </c>
    </row>
    <row r="387" spans="1:20" x14ac:dyDescent="0.25">
      <c r="A387">
        <v>89136</v>
      </c>
      <c r="B387" t="s">
        <v>39</v>
      </c>
      <c r="C387" t="s">
        <v>32</v>
      </c>
      <c r="D387" t="s">
        <v>41</v>
      </c>
      <c r="E387" t="s">
        <v>45</v>
      </c>
      <c r="F387">
        <v>1250</v>
      </c>
      <c r="G387" t="str">
        <f>_xlfn.XLOOKUP(C387,Summary!$D$6:$D$12,Summary!$C$6:$C$12)</f>
        <v>Bertha</v>
      </c>
      <c r="H387" s="2">
        <v>120</v>
      </c>
      <c r="I387" s="2">
        <v>300</v>
      </c>
      <c r="J387" s="2">
        <v>375000</v>
      </c>
      <c r="K387" s="13">
        <f>VLOOKUP(C387,Summary!$D$6:$E$12,2,0)</f>
        <v>0.19</v>
      </c>
      <c r="L387" s="2" t="s">
        <v>83</v>
      </c>
      <c r="M387" s="2">
        <f t="shared" ref="M387:M450" si="19">IF(L387="Yes",N387,"vat not applied")</f>
        <v>71250</v>
      </c>
      <c r="N387" s="2">
        <f t="shared" ref="N387:N450" si="20">J387*K387</f>
        <v>71250</v>
      </c>
      <c r="O387" s="2">
        <v>18750</v>
      </c>
      <c r="P387" s="2">
        <v>356250</v>
      </c>
      <c r="Q387" s="2">
        <v>312500</v>
      </c>
      <c r="R387" s="2">
        <v>43750</v>
      </c>
      <c r="S387" s="1">
        <v>44970</v>
      </c>
      <c r="T387" s="2">
        <f t="shared" si="18"/>
        <v>418771.43048836477</v>
      </c>
    </row>
    <row r="388" spans="1:20" x14ac:dyDescent="0.25">
      <c r="A388">
        <v>52131</v>
      </c>
      <c r="B388" t="s">
        <v>36</v>
      </c>
      <c r="C388" t="s">
        <v>34</v>
      </c>
      <c r="D388" t="s">
        <v>43</v>
      </c>
      <c r="E388" t="s">
        <v>45</v>
      </c>
      <c r="F388">
        <v>306</v>
      </c>
      <c r="G388" t="str">
        <f>_xlfn.XLOOKUP(C388,Summary!$D$6:$D$12,Summary!$C$6:$C$12)</f>
        <v>Francoise</v>
      </c>
      <c r="H388" s="2">
        <v>260</v>
      </c>
      <c r="I388" s="2">
        <v>12</v>
      </c>
      <c r="J388" s="2">
        <v>3672</v>
      </c>
      <c r="K388" s="13">
        <f>VLOOKUP(C388,Summary!$D$6:$E$12,2,0)</f>
        <v>0.2</v>
      </c>
      <c r="L388" s="2" t="s">
        <v>83</v>
      </c>
      <c r="M388" s="2">
        <f t="shared" si="19"/>
        <v>734.40000000000009</v>
      </c>
      <c r="N388" s="2">
        <f t="shared" si="20"/>
        <v>734.40000000000009</v>
      </c>
      <c r="O388" s="2">
        <v>330.48</v>
      </c>
      <c r="P388" s="2">
        <v>3341.52</v>
      </c>
      <c r="Q388" s="2">
        <v>918</v>
      </c>
      <c r="R388" s="2">
        <v>2423.52</v>
      </c>
      <c r="S388" s="1">
        <v>45220</v>
      </c>
      <c r="T388" s="2">
        <f t="shared" si="18"/>
        <v>4100.609847342068</v>
      </c>
    </row>
    <row r="389" spans="1:20" x14ac:dyDescent="0.25">
      <c r="A389">
        <v>23035</v>
      </c>
      <c r="B389" t="s">
        <v>33</v>
      </c>
      <c r="C389" t="s">
        <v>37</v>
      </c>
      <c r="D389" t="s">
        <v>40</v>
      </c>
      <c r="E389" t="s">
        <v>44</v>
      </c>
      <c r="F389">
        <v>2261</v>
      </c>
      <c r="G389" t="str">
        <f>_xlfn.XLOOKUP(C389,Summary!$D$6:$D$12,Summary!$C$6:$C$12)</f>
        <v>Ciarán</v>
      </c>
      <c r="H389" s="2">
        <v>10</v>
      </c>
      <c r="I389" s="2">
        <v>15</v>
      </c>
      <c r="J389" s="2">
        <v>33915</v>
      </c>
      <c r="K389" s="13">
        <f>VLOOKUP(C389,Summary!$D$6:$E$12,2,0)</f>
        <v>0.23</v>
      </c>
      <c r="L389" s="2" t="s">
        <v>84</v>
      </c>
      <c r="M389" s="2" t="str">
        <f t="shared" si="19"/>
        <v>vat not applied</v>
      </c>
      <c r="N389" s="2">
        <f t="shared" si="20"/>
        <v>7800.4500000000007</v>
      </c>
      <c r="O389" s="2">
        <v>1356.6</v>
      </c>
      <c r="P389" s="2">
        <v>32558.400000000001</v>
      </c>
      <c r="Q389" s="2">
        <v>22610</v>
      </c>
      <c r="R389" s="2">
        <v>9948.4000000000015</v>
      </c>
      <c r="S389" s="1">
        <v>45098</v>
      </c>
      <c r="T389" s="2">
        <f t="shared" si="18"/>
        <v>37873.688173367707</v>
      </c>
    </row>
    <row r="390" spans="1:20" x14ac:dyDescent="0.25">
      <c r="A390">
        <v>74413</v>
      </c>
      <c r="B390" t="s">
        <v>36</v>
      </c>
      <c r="C390" t="s">
        <v>49</v>
      </c>
      <c r="D390" t="s">
        <v>41</v>
      </c>
      <c r="E390" t="s">
        <v>45</v>
      </c>
      <c r="F390">
        <v>598</v>
      </c>
      <c r="G390" t="str">
        <f>_xlfn.XLOOKUP(C390,Summary!$D$6:$D$12,Summary!$C$6:$C$12)</f>
        <v xml:space="preserve">Klaas </v>
      </c>
      <c r="H390" s="2">
        <v>120</v>
      </c>
      <c r="I390" s="2">
        <v>12</v>
      </c>
      <c r="J390" s="2">
        <v>7176</v>
      </c>
      <c r="K390" s="13">
        <f>VLOOKUP(C390,Summary!$D$6:$E$12,2,0)</f>
        <v>0.24</v>
      </c>
      <c r="L390" s="2" t="s">
        <v>84</v>
      </c>
      <c r="M390" s="2" t="str">
        <f t="shared" si="19"/>
        <v>vat not applied</v>
      </c>
      <c r="N390" s="2">
        <f t="shared" si="20"/>
        <v>1722.24</v>
      </c>
      <c r="O390" s="2">
        <v>574.08000000000004</v>
      </c>
      <c r="P390" s="2">
        <v>6601.92</v>
      </c>
      <c r="Q390" s="2">
        <v>1794</v>
      </c>
      <c r="R390" s="2">
        <v>4807.92</v>
      </c>
      <c r="S390" s="1">
        <v>45190</v>
      </c>
      <c r="T390" s="2">
        <f t="shared" si="18"/>
        <v>8013.6100938253485</v>
      </c>
    </row>
    <row r="391" spans="1:20" x14ac:dyDescent="0.25">
      <c r="A391">
        <v>77156</v>
      </c>
      <c r="B391" t="s">
        <v>38</v>
      </c>
      <c r="C391" t="s">
        <v>34</v>
      </c>
      <c r="D391" t="s">
        <v>42</v>
      </c>
      <c r="E391" t="s">
        <v>44</v>
      </c>
      <c r="F391">
        <v>1744</v>
      </c>
      <c r="G391" t="str">
        <f>_xlfn.XLOOKUP(C391,Summary!$D$6:$D$12,Summary!$C$6:$C$12)</f>
        <v>Francoise</v>
      </c>
      <c r="H391" s="2">
        <v>250</v>
      </c>
      <c r="I391" s="2">
        <v>125</v>
      </c>
      <c r="J391" s="2">
        <v>218000</v>
      </c>
      <c r="K391" s="13">
        <f>VLOOKUP(C391,Summary!$D$6:$E$12,2,0)</f>
        <v>0.2</v>
      </c>
      <c r="L391" s="2" t="s">
        <v>83</v>
      </c>
      <c r="M391" s="2">
        <f t="shared" si="19"/>
        <v>43600</v>
      </c>
      <c r="N391" s="2">
        <f t="shared" si="20"/>
        <v>43600</v>
      </c>
      <c r="O391" s="2">
        <v>2180</v>
      </c>
      <c r="P391" s="2">
        <v>215820</v>
      </c>
      <c r="Q391" s="2">
        <v>209280</v>
      </c>
      <c r="R391" s="2">
        <v>6540</v>
      </c>
      <c r="S391" s="1">
        <v>45152</v>
      </c>
      <c r="T391" s="2">
        <f t="shared" si="18"/>
        <v>243445.7915905694</v>
      </c>
    </row>
    <row r="392" spans="1:20" x14ac:dyDescent="0.25">
      <c r="A392">
        <v>86012</v>
      </c>
      <c r="B392" t="s">
        <v>29</v>
      </c>
      <c r="C392" t="s">
        <v>37</v>
      </c>
      <c r="D392" t="s">
        <v>35</v>
      </c>
      <c r="E392" t="s">
        <v>45</v>
      </c>
      <c r="F392">
        <v>1282</v>
      </c>
      <c r="G392" t="str">
        <f>_xlfn.XLOOKUP(C392,Summary!$D$6:$D$12,Summary!$C$6:$C$12)</f>
        <v>Ciarán</v>
      </c>
      <c r="H392" s="2">
        <v>5</v>
      </c>
      <c r="I392" s="2">
        <v>20</v>
      </c>
      <c r="J392" s="2">
        <v>25640</v>
      </c>
      <c r="K392" s="13">
        <f>VLOOKUP(C392,Summary!$D$6:$E$12,2,0)</f>
        <v>0.23</v>
      </c>
      <c r="L392" s="2" t="s">
        <v>84</v>
      </c>
      <c r="M392" s="2" t="str">
        <f t="shared" si="19"/>
        <v>vat not applied</v>
      </c>
      <c r="N392" s="2">
        <f t="shared" si="20"/>
        <v>5897.2</v>
      </c>
      <c r="O392" s="2">
        <v>2051.1999999999998</v>
      </c>
      <c r="P392" s="2">
        <v>23588.799999999999</v>
      </c>
      <c r="Q392" s="2">
        <v>12820</v>
      </c>
      <c r="R392" s="2">
        <v>10768.8</v>
      </c>
      <c r="S392" s="1">
        <v>45109</v>
      </c>
      <c r="T392" s="2">
        <f t="shared" si="18"/>
        <v>28632.798607257795</v>
      </c>
    </row>
    <row r="393" spans="1:20" x14ac:dyDescent="0.25">
      <c r="A393">
        <v>30484</v>
      </c>
      <c r="B393" t="s">
        <v>29</v>
      </c>
      <c r="C393" t="s">
        <v>34</v>
      </c>
      <c r="D393" t="s">
        <v>42</v>
      </c>
      <c r="E393" t="s">
        <v>46</v>
      </c>
      <c r="F393">
        <v>293</v>
      </c>
      <c r="G393" t="str">
        <f>_xlfn.XLOOKUP(C393,Summary!$D$6:$D$12,Summary!$C$6:$C$12)</f>
        <v>Francoise</v>
      </c>
      <c r="H393" s="2">
        <v>250</v>
      </c>
      <c r="I393" s="2">
        <v>20</v>
      </c>
      <c r="J393" s="2">
        <v>5860</v>
      </c>
      <c r="K393" s="13">
        <f>VLOOKUP(C393,Summary!$D$6:$E$12,2,0)</f>
        <v>0.2</v>
      </c>
      <c r="L393" s="2" t="s">
        <v>83</v>
      </c>
      <c r="M393" s="2">
        <f t="shared" si="19"/>
        <v>1172</v>
      </c>
      <c r="N393" s="2">
        <f t="shared" si="20"/>
        <v>1172</v>
      </c>
      <c r="O393" s="2">
        <v>879</v>
      </c>
      <c r="P393" s="2">
        <v>4981</v>
      </c>
      <c r="Q393" s="2">
        <v>2930</v>
      </c>
      <c r="R393" s="2">
        <v>2051</v>
      </c>
      <c r="S393" s="1">
        <v>44965</v>
      </c>
      <c r="T393" s="2">
        <f t="shared" si="18"/>
        <v>6544.0015537648469</v>
      </c>
    </row>
    <row r="394" spans="1:20" x14ac:dyDescent="0.25">
      <c r="A394">
        <v>29201</v>
      </c>
      <c r="B394" t="s">
        <v>29</v>
      </c>
      <c r="C394" t="s">
        <v>37</v>
      </c>
      <c r="D394" t="s">
        <v>35</v>
      </c>
      <c r="E394" t="s">
        <v>44</v>
      </c>
      <c r="F394">
        <v>1375.5</v>
      </c>
      <c r="G394" t="str">
        <f>_xlfn.XLOOKUP(C394,Summary!$D$6:$D$12,Summary!$C$6:$C$12)</f>
        <v>Ciarán</v>
      </c>
      <c r="H394" s="2">
        <v>5</v>
      </c>
      <c r="I394" s="2">
        <v>20</v>
      </c>
      <c r="J394" s="2">
        <v>27510</v>
      </c>
      <c r="K394" s="13">
        <f>VLOOKUP(C394,Summary!$D$6:$E$12,2,0)</f>
        <v>0.23</v>
      </c>
      <c r="L394" s="2" t="s">
        <v>83</v>
      </c>
      <c r="M394" s="2">
        <f t="shared" si="19"/>
        <v>6327.3</v>
      </c>
      <c r="N394" s="2">
        <f t="shared" si="20"/>
        <v>6327.3</v>
      </c>
      <c r="O394" s="2">
        <v>275.10000000000002</v>
      </c>
      <c r="P394" s="2">
        <v>27234.899999999998</v>
      </c>
      <c r="Q394" s="2">
        <v>13755</v>
      </c>
      <c r="R394" s="2">
        <v>13479.899999999998</v>
      </c>
      <c r="S394" s="1">
        <v>45224</v>
      </c>
      <c r="T394" s="2">
        <f t="shared" si="18"/>
        <v>30721.072140626438</v>
      </c>
    </row>
    <row r="395" spans="1:20" x14ac:dyDescent="0.25">
      <c r="A395">
        <v>43511</v>
      </c>
      <c r="B395" t="s">
        <v>29</v>
      </c>
      <c r="C395" t="s">
        <v>47</v>
      </c>
      <c r="D395" t="s">
        <v>30</v>
      </c>
      <c r="E395" t="s">
        <v>45</v>
      </c>
      <c r="F395">
        <v>1834</v>
      </c>
      <c r="G395" t="str">
        <f>_xlfn.XLOOKUP(C395,Summary!$D$6:$D$12,Summary!$C$6:$C$12)</f>
        <v>Pedro</v>
      </c>
      <c r="H395" s="2">
        <v>3</v>
      </c>
      <c r="I395" s="2">
        <v>20</v>
      </c>
      <c r="J395" s="2">
        <v>36680</v>
      </c>
      <c r="K395" s="13">
        <f>VLOOKUP(C395,Summary!$D$6:$E$12,2,0)</f>
        <v>0.21</v>
      </c>
      <c r="L395" s="2" t="s">
        <v>84</v>
      </c>
      <c r="M395" s="2" t="str">
        <f t="shared" si="19"/>
        <v>vat not applied</v>
      </c>
      <c r="N395" s="2">
        <f t="shared" si="20"/>
        <v>7702.7999999999993</v>
      </c>
      <c r="O395" s="2">
        <v>2567.6</v>
      </c>
      <c r="P395" s="2">
        <v>34112.400000000001</v>
      </c>
      <c r="Q395" s="2">
        <v>18340</v>
      </c>
      <c r="R395" s="2">
        <v>15772.400000000001</v>
      </c>
      <c r="S395" s="1">
        <v>45163</v>
      </c>
      <c r="T395" s="2">
        <f t="shared" si="18"/>
        <v>40961.429520835256</v>
      </c>
    </row>
    <row r="396" spans="1:20" x14ac:dyDescent="0.25">
      <c r="A396">
        <v>90536</v>
      </c>
      <c r="B396" t="s">
        <v>39</v>
      </c>
      <c r="C396" t="s">
        <v>32</v>
      </c>
      <c r="D396" t="s">
        <v>42</v>
      </c>
      <c r="E396" t="s">
        <v>45</v>
      </c>
      <c r="F396">
        <v>2659</v>
      </c>
      <c r="G396" t="str">
        <f>_xlfn.XLOOKUP(C396,Summary!$D$6:$D$12,Summary!$C$6:$C$12)</f>
        <v>Bertha</v>
      </c>
      <c r="H396" s="2">
        <v>250</v>
      </c>
      <c r="I396" s="2">
        <v>300</v>
      </c>
      <c r="J396" s="2">
        <v>797700</v>
      </c>
      <c r="K396" s="13">
        <f>VLOOKUP(C396,Summary!$D$6:$E$12,2,0)</f>
        <v>0.19</v>
      </c>
      <c r="L396" s="2" t="s">
        <v>84</v>
      </c>
      <c r="M396" s="2" t="str">
        <f t="shared" si="19"/>
        <v>vat not applied</v>
      </c>
      <c r="N396" s="2">
        <f t="shared" si="20"/>
        <v>151563</v>
      </c>
      <c r="O396" s="2">
        <v>71793</v>
      </c>
      <c r="P396" s="2">
        <v>725907</v>
      </c>
      <c r="Q396" s="2">
        <v>664750</v>
      </c>
      <c r="R396" s="2">
        <v>61157</v>
      </c>
      <c r="S396" s="1">
        <v>45065</v>
      </c>
      <c r="T396" s="2">
        <f t="shared" si="18"/>
        <v>890810.5869348495</v>
      </c>
    </row>
    <row r="397" spans="1:20" x14ac:dyDescent="0.25">
      <c r="A397">
        <v>16244</v>
      </c>
      <c r="B397" t="s">
        <v>29</v>
      </c>
      <c r="C397" t="s">
        <v>48</v>
      </c>
      <c r="D397" t="s">
        <v>40</v>
      </c>
      <c r="E397" t="s">
        <v>46</v>
      </c>
      <c r="F397">
        <v>2641</v>
      </c>
      <c r="G397" t="str">
        <f>_xlfn.XLOOKUP(C397,Summary!$D$6:$D$12,Summary!$C$6:$C$12)</f>
        <v>Luigi</v>
      </c>
      <c r="H397" s="2">
        <v>10</v>
      </c>
      <c r="I397" s="2">
        <v>20</v>
      </c>
      <c r="J397" s="2">
        <v>52820</v>
      </c>
      <c r="K397" s="13">
        <f>VLOOKUP(C397,Summary!$D$6:$E$12,2,0)</f>
        <v>0.22</v>
      </c>
      <c r="L397" s="2" t="s">
        <v>83</v>
      </c>
      <c r="M397" s="2">
        <f t="shared" si="19"/>
        <v>11620.4</v>
      </c>
      <c r="N397" s="2">
        <f t="shared" si="20"/>
        <v>11620.4</v>
      </c>
      <c r="O397" s="2">
        <v>6866.6</v>
      </c>
      <c r="P397" s="2">
        <v>45953.4</v>
      </c>
      <c r="Q397" s="2">
        <v>26410</v>
      </c>
      <c r="R397" s="2">
        <v>19543.400000000001</v>
      </c>
      <c r="S397" s="1">
        <v>45182</v>
      </c>
      <c r="T397" s="2">
        <f t="shared" si="18"/>
        <v>58985.351889054473</v>
      </c>
    </row>
    <row r="398" spans="1:20" x14ac:dyDescent="0.25">
      <c r="A398">
        <v>76287</v>
      </c>
      <c r="B398" t="s">
        <v>38</v>
      </c>
      <c r="C398" t="s">
        <v>37</v>
      </c>
      <c r="D398" t="s">
        <v>41</v>
      </c>
      <c r="E398" t="s">
        <v>45</v>
      </c>
      <c r="F398">
        <v>2755</v>
      </c>
      <c r="G398" t="str">
        <f>_xlfn.XLOOKUP(C398,Summary!$D$6:$D$12,Summary!$C$6:$C$12)</f>
        <v>Ciarán</v>
      </c>
      <c r="H398" s="2">
        <v>120</v>
      </c>
      <c r="I398" s="2">
        <v>125</v>
      </c>
      <c r="J398" s="2">
        <v>344375</v>
      </c>
      <c r="K398" s="13">
        <f>VLOOKUP(C398,Summary!$D$6:$E$12,2,0)</f>
        <v>0.23</v>
      </c>
      <c r="L398" s="2" t="s">
        <v>83</v>
      </c>
      <c r="M398" s="2">
        <f t="shared" si="19"/>
        <v>79206.25</v>
      </c>
      <c r="N398" s="2">
        <f t="shared" si="20"/>
        <v>79206.25</v>
      </c>
      <c r="O398" s="2">
        <v>20662.5</v>
      </c>
      <c r="P398" s="2">
        <v>323712.5</v>
      </c>
      <c r="Q398" s="2">
        <v>330600</v>
      </c>
      <c r="R398" s="2">
        <v>-6887.5</v>
      </c>
      <c r="S398" s="1">
        <v>45079</v>
      </c>
      <c r="T398" s="2">
        <f t="shared" si="18"/>
        <v>384571.76366514835</v>
      </c>
    </row>
    <row r="399" spans="1:20" x14ac:dyDescent="0.25">
      <c r="A399">
        <v>68821</v>
      </c>
      <c r="B399" t="s">
        <v>38</v>
      </c>
      <c r="C399" t="s">
        <v>34</v>
      </c>
      <c r="D399" t="s">
        <v>41</v>
      </c>
      <c r="E399" t="s">
        <v>45</v>
      </c>
      <c r="F399">
        <v>704</v>
      </c>
      <c r="G399" t="str">
        <f>_xlfn.XLOOKUP(C399,Summary!$D$6:$D$12,Summary!$C$6:$C$12)</f>
        <v>Francoise</v>
      </c>
      <c r="H399" s="2">
        <v>120</v>
      </c>
      <c r="I399" s="2">
        <v>125</v>
      </c>
      <c r="J399" s="2">
        <v>88000</v>
      </c>
      <c r="K399" s="13">
        <f>VLOOKUP(C399,Summary!$D$6:$E$12,2,0)</f>
        <v>0.2</v>
      </c>
      <c r="L399" s="2" t="s">
        <v>84</v>
      </c>
      <c r="M399" s="2" t="str">
        <f t="shared" si="19"/>
        <v>vat not applied</v>
      </c>
      <c r="N399" s="2">
        <f t="shared" si="20"/>
        <v>17600</v>
      </c>
      <c r="O399" s="2">
        <v>4400</v>
      </c>
      <c r="P399" s="2">
        <v>83600</v>
      </c>
      <c r="Q399" s="2">
        <v>84480</v>
      </c>
      <c r="R399" s="2">
        <v>-880</v>
      </c>
      <c r="S399" s="1">
        <v>45217</v>
      </c>
      <c r="T399" s="2">
        <f t="shared" si="18"/>
        <v>98271.69568793627</v>
      </c>
    </row>
    <row r="400" spans="1:20" x14ac:dyDescent="0.25">
      <c r="A400">
        <v>85014</v>
      </c>
      <c r="B400" t="s">
        <v>36</v>
      </c>
      <c r="C400" t="s">
        <v>47</v>
      </c>
      <c r="D400" t="s">
        <v>35</v>
      </c>
      <c r="E400" t="s">
        <v>45</v>
      </c>
      <c r="F400">
        <v>2340</v>
      </c>
      <c r="G400" t="str">
        <f>_xlfn.XLOOKUP(C400,Summary!$D$6:$D$12,Summary!$C$6:$C$12)</f>
        <v>Pedro</v>
      </c>
      <c r="H400" s="2">
        <v>5</v>
      </c>
      <c r="I400" s="2">
        <v>12</v>
      </c>
      <c r="J400" s="2">
        <v>28080</v>
      </c>
      <c r="K400" s="13">
        <f>VLOOKUP(C400,Summary!$D$6:$E$12,2,0)</f>
        <v>0.21</v>
      </c>
      <c r="L400" s="2" t="s">
        <v>84</v>
      </c>
      <c r="M400" s="2" t="str">
        <f t="shared" si="19"/>
        <v>vat not applied</v>
      </c>
      <c r="N400" s="2">
        <f t="shared" si="20"/>
        <v>5896.8</v>
      </c>
      <c r="O400" s="2">
        <v>1965.6</v>
      </c>
      <c r="P400" s="2">
        <v>26114.400000000001</v>
      </c>
      <c r="Q400" s="2">
        <v>7020</v>
      </c>
      <c r="R400" s="2">
        <v>19094.400000000001</v>
      </c>
      <c r="S400" s="1">
        <v>45038</v>
      </c>
      <c r="T400" s="2">
        <f t="shared" si="18"/>
        <v>31357.604714968755</v>
      </c>
    </row>
    <row r="401" spans="1:20" x14ac:dyDescent="0.25">
      <c r="A401">
        <v>49271</v>
      </c>
      <c r="B401" t="s">
        <v>29</v>
      </c>
      <c r="C401" t="s">
        <v>47</v>
      </c>
      <c r="D401" t="s">
        <v>30</v>
      </c>
      <c r="E401" t="s">
        <v>46</v>
      </c>
      <c r="F401">
        <v>2579</v>
      </c>
      <c r="G401" t="str">
        <f>_xlfn.XLOOKUP(C401,Summary!$D$6:$D$12,Summary!$C$6:$C$12)</f>
        <v>Pedro</v>
      </c>
      <c r="H401" s="2">
        <v>3</v>
      </c>
      <c r="I401" s="2">
        <v>20</v>
      </c>
      <c r="J401" s="2">
        <v>51580</v>
      </c>
      <c r="K401" s="13">
        <f>VLOOKUP(C401,Summary!$D$6:$E$12,2,0)</f>
        <v>0.21</v>
      </c>
      <c r="L401" s="2" t="s">
        <v>84</v>
      </c>
      <c r="M401" s="2" t="str">
        <f t="shared" si="19"/>
        <v>vat not applied</v>
      </c>
      <c r="N401" s="2">
        <f t="shared" si="20"/>
        <v>10831.8</v>
      </c>
      <c r="O401" s="2">
        <v>7221.2</v>
      </c>
      <c r="P401" s="2">
        <v>44358.8</v>
      </c>
      <c r="Q401" s="2">
        <v>25790</v>
      </c>
      <c r="R401" s="2">
        <v>18568.800000000003</v>
      </c>
      <c r="S401" s="1">
        <v>45202</v>
      </c>
      <c r="T401" s="2">
        <f t="shared" si="18"/>
        <v>57600.614358906278</v>
      </c>
    </row>
    <row r="402" spans="1:20" x14ac:dyDescent="0.25">
      <c r="A402">
        <v>85015</v>
      </c>
      <c r="B402" t="s">
        <v>38</v>
      </c>
      <c r="C402" t="s">
        <v>49</v>
      </c>
      <c r="D402" t="s">
        <v>41</v>
      </c>
      <c r="E402" t="s">
        <v>31</v>
      </c>
      <c r="F402">
        <v>345</v>
      </c>
      <c r="G402" t="str">
        <f>_xlfn.XLOOKUP(C402,Summary!$D$6:$D$12,Summary!$C$6:$C$12)</f>
        <v xml:space="preserve">Klaas </v>
      </c>
      <c r="H402" s="2">
        <v>120</v>
      </c>
      <c r="I402" s="2">
        <v>125</v>
      </c>
      <c r="J402" s="2">
        <v>43125</v>
      </c>
      <c r="K402" s="13">
        <f>VLOOKUP(C402,Summary!$D$6:$E$12,2,0)</f>
        <v>0.24</v>
      </c>
      <c r="L402" s="2" t="s">
        <v>83</v>
      </c>
      <c r="M402" s="2">
        <f t="shared" si="19"/>
        <v>10350</v>
      </c>
      <c r="N402" s="2">
        <f t="shared" si="20"/>
        <v>10350</v>
      </c>
      <c r="O402" s="2">
        <v>0</v>
      </c>
      <c r="P402" s="2">
        <v>43125</v>
      </c>
      <c r="Q402" s="2">
        <v>41400</v>
      </c>
      <c r="R402" s="2">
        <v>1725</v>
      </c>
      <c r="S402" s="1">
        <v>44927</v>
      </c>
      <c r="T402" s="2">
        <f t="shared" si="18"/>
        <v>48158.714506161952</v>
      </c>
    </row>
    <row r="403" spans="1:20" x14ac:dyDescent="0.25">
      <c r="A403">
        <v>22745</v>
      </c>
      <c r="B403" t="s">
        <v>29</v>
      </c>
      <c r="C403" t="s">
        <v>37</v>
      </c>
      <c r="D403" t="s">
        <v>41</v>
      </c>
      <c r="E403" t="s">
        <v>45</v>
      </c>
      <c r="F403">
        <v>2338</v>
      </c>
      <c r="G403" t="str">
        <f>_xlfn.XLOOKUP(C403,Summary!$D$6:$D$12,Summary!$C$6:$C$12)</f>
        <v>Ciarán</v>
      </c>
      <c r="H403" s="2">
        <v>120</v>
      </c>
      <c r="I403" s="2">
        <v>7</v>
      </c>
      <c r="J403" s="2">
        <v>16366</v>
      </c>
      <c r="K403" s="13">
        <f>VLOOKUP(C403,Summary!$D$6:$E$12,2,0)</f>
        <v>0.23</v>
      </c>
      <c r="L403" s="2" t="s">
        <v>84</v>
      </c>
      <c r="M403" s="2" t="str">
        <f t="shared" si="19"/>
        <v>vat not applied</v>
      </c>
      <c r="N403" s="2">
        <f t="shared" si="20"/>
        <v>3764.1800000000003</v>
      </c>
      <c r="O403" s="2">
        <v>1309.28</v>
      </c>
      <c r="P403" s="2">
        <v>15056.72</v>
      </c>
      <c r="Q403" s="2">
        <v>11690</v>
      </c>
      <c r="R403" s="2">
        <v>3366.7199999999993</v>
      </c>
      <c r="S403" s="1">
        <v>45233</v>
      </c>
      <c r="T403" s="2">
        <f t="shared" si="18"/>
        <v>18276.301950326873</v>
      </c>
    </row>
    <row r="404" spans="1:20" x14ac:dyDescent="0.25">
      <c r="A404">
        <v>87028</v>
      </c>
      <c r="B404" t="s">
        <v>38</v>
      </c>
      <c r="C404" t="s">
        <v>48</v>
      </c>
      <c r="D404" t="s">
        <v>40</v>
      </c>
      <c r="E404" t="s">
        <v>44</v>
      </c>
      <c r="F404">
        <v>727</v>
      </c>
      <c r="G404" t="str">
        <f>_xlfn.XLOOKUP(C404,Summary!$D$6:$D$12,Summary!$C$6:$C$12)</f>
        <v>Luigi</v>
      </c>
      <c r="H404" s="2">
        <v>10</v>
      </c>
      <c r="I404" s="2">
        <v>125</v>
      </c>
      <c r="J404" s="2">
        <v>90875</v>
      </c>
      <c r="K404" s="13">
        <f>VLOOKUP(C404,Summary!$D$6:$E$12,2,0)</f>
        <v>0.22</v>
      </c>
      <c r="L404" s="2" t="s">
        <v>83</v>
      </c>
      <c r="M404" s="2">
        <f t="shared" si="19"/>
        <v>19992.5</v>
      </c>
      <c r="N404" s="2">
        <f t="shared" si="20"/>
        <v>19992.5</v>
      </c>
      <c r="O404" s="2">
        <v>908.75</v>
      </c>
      <c r="P404" s="2">
        <v>89966.25</v>
      </c>
      <c r="Q404" s="2">
        <v>87240</v>
      </c>
      <c r="R404" s="2">
        <v>2726.25</v>
      </c>
      <c r="S404" s="1">
        <v>45153</v>
      </c>
      <c r="T404" s="2">
        <f t="shared" si="18"/>
        <v>101482.27665501373</v>
      </c>
    </row>
    <row r="405" spans="1:20" x14ac:dyDescent="0.25">
      <c r="A405">
        <v>29095</v>
      </c>
      <c r="B405" t="s">
        <v>29</v>
      </c>
      <c r="C405" t="s">
        <v>32</v>
      </c>
      <c r="D405" t="s">
        <v>40</v>
      </c>
      <c r="E405" t="s">
        <v>46</v>
      </c>
      <c r="F405">
        <v>241</v>
      </c>
      <c r="G405" t="str">
        <f>_xlfn.XLOOKUP(C405,Summary!$D$6:$D$12,Summary!$C$6:$C$12)</f>
        <v>Bertha</v>
      </c>
      <c r="H405" s="2">
        <v>10</v>
      </c>
      <c r="I405" s="2">
        <v>20</v>
      </c>
      <c r="J405" s="2">
        <v>4820</v>
      </c>
      <c r="K405" s="13">
        <f>VLOOKUP(C405,Summary!$D$6:$E$12,2,0)</f>
        <v>0.19</v>
      </c>
      <c r="L405" s="2" t="s">
        <v>83</v>
      </c>
      <c r="M405" s="2">
        <f t="shared" si="19"/>
        <v>915.8</v>
      </c>
      <c r="N405" s="2">
        <f t="shared" si="20"/>
        <v>915.8</v>
      </c>
      <c r="O405" s="2">
        <v>482</v>
      </c>
      <c r="P405" s="2">
        <v>4338</v>
      </c>
      <c r="Q405" s="2">
        <v>2410</v>
      </c>
      <c r="R405" s="2">
        <v>1928</v>
      </c>
      <c r="S405" s="1">
        <v>44942</v>
      </c>
      <c r="T405" s="2">
        <f t="shared" si="18"/>
        <v>5382.6087865437821</v>
      </c>
    </row>
    <row r="406" spans="1:20" x14ac:dyDescent="0.25">
      <c r="A406">
        <v>53984</v>
      </c>
      <c r="B406" t="s">
        <v>29</v>
      </c>
      <c r="C406" t="s">
        <v>32</v>
      </c>
      <c r="D406" t="s">
        <v>40</v>
      </c>
      <c r="E406" t="s">
        <v>46</v>
      </c>
      <c r="F406">
        <v>1158</v>
      </c>
      <c r="G406" t="str">
        <f>_xlfn.XLOOKUP(C406,Summary!$D$6:$D$12,Summary!$C$6:$C$12)</f>
        <v>Bertha</v>
      </c>
      <c r="H406" s="2">
        <v>10</v>
      </c>
      <c r="I406" s="2">
        <v>20</v>
      </c>
      <c r="J406" s="2">
        <v>23160</v>
      </c>
      <c r="K406" s="13">
        <f>VLOOKUP(C406,Summary!$D$6:$E$12,2,0)</f>
        <v>0.19</v>
      </c>
      <c r="L406" s="2" t="s">
        <v>84</v>
      </c>
      <c r="M406" s="2" t="str">
        <f t="shared" si="19"/>
        <v>vat not applied</v>
      </c>
      <c r="N406" s="2">
        <f t="shared" si="20"/>
        <v>4400.3999999999996</v>
      </c>
      <c r="O406" s="2">
        <v>3474</v>
      </c>
      <c r="P406" s="2">
        <v>19686</v>
      </c>
      <c r="Q406" s="2">
        <v>11580</v>
      </c>
      <c r="R406" s="2">
        <v>8106</v>
      </c>
      <c r="S406" s="1">
        <v>45141</v>
      </c>
      <c r="T406" s="2">
        <f t="shared" si="18"/>
        <v>25863.323546961408</v>
      </c>
    </row>
    <row r="407" spans="1:20" x14ac:dyDescent="0.25">
      <c r="A407">
        <v>43218</v>
      </c>
      <c r="B407" t="s">
        <v>29</v>
      </c>
      <c r="C407" t="s">
        <v>37</v>
      </c>
      <c r="D407" t="s">
        <v>40</v>
      </c>
      <c r="E407" t="s">
        <v>46</v>
      </c>
      <c r="F407">
        <v>2532</v>
      </c>
      <c r="G407" t="str">
        <f>_xlfn.XLOOKUP(C407,Summary!$D$6:$D$12,Summary!$C$6:$C$12)</f>
        <v>Ciarán</v>
      </c>
      <c r="H407" s="2">
        <v>10</v>
      </c>
      <c r="I407" s="2">
        <v>7</v>
      </c>
      <c r="J407" s="2">
        <v>17724</v>
      </c>
      <c r="K407" s="13">
        <f>VLOOKUP(C407,Summary!$D$6:$E$12,2,0)</f>
        <v>0.23</v>
      </c>
      <c r="L407" s="2" t="s">
        <v>83</v>
      </c>
      <c r="M407" s="2">
        <f t="shared" si="19"/>
        <v>4076.52</v>
      </c>
      <c r="N407" s="2">
        <f t="shared" si="20"/>
        <v>4076.52</v>
      </c>
      <c r="O407" s="2">
        <v>1949.6399999999999</v>
      </c>
      <c r="P407" s="2">
        <v>15774.36</v>
      </c>
      <c r="Q407" s="2">
        <v>12660</v>
      </c>
      <c r="R407" s="2">
        <v>3114.3599999999997</v>
      </c>
      <c r="S407" s="1">
        <v>45225</v>
      </c>
      <c r="T407" s="2">
        <f t="shared" si="18"/>
        <v>19792.812890602072</v>
      </c>
    </row>
    <row r="408" spans="1:20" x14ac:dyDescent="0.25">
      <c r="A408">
        <v>87110</v>
      </c>
      <c r="B408" t="s">
        <v>39</v>
      </c>
      <c r="C408" t="s">
        <v>32</v>
      </c>
      <c r="D408" t="s">
        <v>40</v>
      </c>
      <c r="E408" t="s">
        <v>44</v>
      </c>
      <c r="F408">
        <v>689</v>
      </c>
      <c r="G408" t="str">
        <f>_xlfn.XLOOKUP(C408,Summary!$D$6:$D$12,Summary!$C$6:$C$12)</f>
        <v>Bertha</v>
      </c>
      <c r="H408" s="2">
        <v>10</v>
      </c>
      <c r="I408" s="2">
        <v>300</v>
      </c>
      <c r="J408" s="2">
        <v>206700</v>
      </c>
      <c r="K408" s="13">
        <f>VLOOKUP(C408,Summary!$D$6:$E$12,2,0)</f>
        <v>0.19</v>
      </c>
      <c r="L408" s="2" t="s">
        <v>83</v>
      </c>
      <c r="M408" s="2">
        <f t="shared" si="19"/>
        <v>39273</v>
      </c>
      <c r="N408" s="2">
        <f t="shared" si="20"/>
        <v>39273</v>
      </c>
      <c r="O408" s="2">
        <v>6201</v>
      </c>
      <c r="P408" s="2">
        <v>200499</v>
      </c>
      <c r="Q408" s="2">
        <v>172250</v>
      </c>
      <c r="R408" s="2">
        <v>28249</v>
      </c>
      <c r="S408" s="1">
        <v>45252</v>
      </c>
      <c r="T408" s="2">
        <f t="shared" si="18"/>
        <v>230826.81248518667</v>
      </c>
    </row>
    <row r="409" spans="1:20" x14ac:dyDescent="0.25">
      <c r="A409">
        <v>37926</v>
      </c>
      <c r="B409" t="s">
        <v>29</v>
      </c>
      <c r="C409" t="s">
        <v>34</v>
      </c>
      <c r="D409" t="s">
        <v>41</v>
      </c>
      <c r="E409" t="s">
        <v>46</v>
      </c>
      <c r="F409">
        <v>1190</v>
      </c>
      <c r="G409" t="str">
        <f>_xlfn.XLOOKUP(C409,Summary!$D$6:$D$12,Summary!$C$6:$C$12)</f>
        <v>Francoise</v>
      </c>
      <c r="H409" s="2">
        <v>120</v>
      </c>
      <c r="I409" s="2">
        <v>7</v>
      </c>
      <c r="J409" s="2">
        <v>8330</v>
      </c>
      <c r="K409" s="13">
        <f>VLOOKUP(C409,Summary!$D$6:$E$12,2,0)</f>
        <v>0.2</v>
      </c>
      <c r="L409" s="2" t="s">
        <v>84</v>
      </c>
      <c r="M409" s="2" t="str">
        <f t="shared" si="19"/>
        <v>vat not applied</v>
      </c>
      <c r="N409" s="2">
        <f t="shared" si="20"/>
        <v>1666</v>
      </c>
      <c r="O409" s="2">
        <v>1082.9000000000001</v>
      </c>
      <c r="P409" s="2">
        <v>7247.1</v>
      </c>
      <c r="Q409" s="2">
        <v>5950</v>
      </c>
      <c r="R409" s="2">
        <v>1297.1000000000004</v>
      </c>
      <c r="S409" s="1">
        <v>44964</v>
      </c>
      <c r="T409" s="2">
        <f t="shared" si="18"/>
        <v>9302.309375914876</v>
      </c>
    </row>
    <row r="410" spans="1:20" x14ac:dyDescent="0.25">
      <c r="A410">
        <v>93193</v>
      </c>
      <c r="B410" t="s">
        <v>29</v>
      </c>
      <c r="C410" t="s">
        <v>37</v>
      </c>
      <c r="D410" t="s">
        <v>40</v>
      </c>
      <c r="E410" t="s">
        <v>46</v>
      </c>
      <c r="F410">
        <v>2851</v>
      </c>
      <c r="G410" t="str">
        <f>_xlfn.XLOOKUP(C410,Summary!$D$6:$D$12,Summary!$C$6:$C$12)</f>
        <v>Ciarán</v>
      </c>
      <c r="H410" s="2">
        <v>10</v>
      </c>
      <c r="I410" s="2">
        <v>350</v>
      </c>
      <c r="J410" s="2">
        <v>997850</v>
      </c>
      <c r="K410" s="13">
        <f>VLOOKUP(C410,Summary!$D$6:$E$12,2,0)</f>
        <v>0.23</v>
      </c>
      <c r="L410" s="2" t="s">
        <v>83</v>
      </c>
      <c r="M410" s="2">
        <f t="shared" si="19"/>
        <v>229505.5</v>
      </c>
      <c r="N410" s="2">
        <f t="shared" si="20"/>
        <v>229505.5</v>
      </c>
      <c r="O410" s="2">
        <v>149677.5</v>
      </c>
      <c r="P410" s="2">
        <v>848172.5</v>
      </c>
      <c r="Q410" s="2">
        <v>741260</v>
      </c>
      <c r="R410" s="2">
        <v>106912.5</v>
      </c>
      <c r="S410" s="1">
        <v>45252</v>
      </c>
      <c r="T410" s="2">
        <f t="shared" si="18"/>
        <v>1114322.8584341728</v>
      </c>
    </row>
    <row r="411" spans="1:20" x14ac:dyDescent="0.25">
      <c r="A411">
        <v>86096</v>
      </c>
      <c r="B411" t="s">
        <v>33</v>
      </c>
      <c r="C411" t="s">
        <v>47</v>
      </c>
      <c r="D411" t="s">
        <v>43</v>
      </c>
      <c r="E411" t="s">
        <v>46</v>
      </c>
      <c r="F411">
        <v>1870</v>
      </c>
      <c r="G411" t="str">
        <f>_xlfn.XLOOKUP(C411,Summary!$D$6:$D$12,Summary!$C$6:$C$12)</f>
        <v>Pedro</v>
      </c>
      <c r="H411" s="2">
        <v>260</v>
      </c>
      <c r="I411" s="2">
        <v>15</v>
      </c>
      <c r="J411" s="2">
        <v>28050</v>
      </c>
      <c r="K411" s="13">
        <f>VLOOKUP(C411,Summary!$D$6:$E$12,2,0)</f>
        <v>0.21</v>
      </c>
      <c r="L411" s="2" t="s">
        <v>83</v>
      </c>
      <c r="M411" s="2">
        <f t="shared" si="19"/>
        <v>5890.5</v>
      </c>
      <c r="N411" s="2">
        <f t="shared" si="20"/>
        <v>5890.5</v>
      </c>
      <c r="O411" s="2">
        <v>3927</v>
      </c>
      <c r="P411" s="2">
        <v>24123</v>
      </c>
      <c r="Q411" s="2">
        <v>18700</v>
      </c>
      <c r="R411" s="2">
        <v>5423</v>
      </c>
      <c r="S411" s="1">
        <v>45252</v>
      </c>
      <c r="T411" s="2">
        <f t="shared" si="18"/>
        <v>31324.103000529685</v>
      </c>
    </row>
    <row r="412" spans="1:20" x14ac:dyDescent="0.25">
      <c r="A412">
        <v>53475</v>
      </c>
      <c r="B412" t="s">
        <v>39</v>
      </c>
      <c r="C412" t="s">
        <v>34</v>
      </c>
      <c r="D412" t="s">
        <v>43</v>
      </c>
      <c r="E412" t="s">
        <v>46</v>
      </c>
      <c r="F412">
        <v>853</v>
      </c>
      <c r="G412" t="str">
        <f>_xlfn.XLOOKUP(C412,Summary!$D$6:$D$12,Summary!$C$6:$C$12)</f>
        <v>Francoise</v>
      </c>
      <c r="H412" s="2">
        <v>260</v>
      </c>
      <c r="I412" s="2">
        <v>300</v>
      </c>
      <c r="J412" s="2">
        <v>255900</v>
      </c>
      <c r="K412" s="13">
        <f>VLOOKUP(C412,Summary!$D$6:$E$12,2,0)</f>
        <v>0.2</v>
      </c>
      <c r="L412" s="2" t="s">
        <v>83</v>
      </c>
      <c r="M412" s="2">
        <f t="shared" si="19"/>
        <v>51180</v>
      </c>
      <c r="N412" s="2">
        <f t="shared" si="20"/>
        <v>51180</v>
      </c>
      <c r="O412" s="2">
        <v>25590</v>
      </c>
      <c r="P412" s="2">
        <v>230310</v>
      </c>
      <c r="Q412" s="2">
        <v>213250</v>
      </c>
      <c r="R412" s="2">
        <v>17060</v>
      </c>
      <c r="S412" s="1">
        <v>45069</v>
      </c>
      <c r="T412" s="2">
        <f t="shared" si="18"/>
        <v>285769.62416526012</v>
      </c>
    </row>
    <row r="413" spans="1:20" x14ac:dyDescent="0.25">
      <c r="A413">
        <v>59814</v>
      </c>
      <c r="B413" t="s">
        <v>36</v>
      </c>
      <c r="C413" t="s">
        <v>49</v>
      </c>
      <c r="D413" t="s">
        <v>40</v>
      </c>
      <c r="E413" t="s">
        <v>31</v>
      </c>
      <c r="F413">
        <v>2518</v>
      </c>
      <c r="G413" t="str">
        <f>_xlfn.XLOOKUP(C413,Summary!$D$6:$D$12,Summary!$C$6:$C$12)</f>
        <v xml:space="preserve">Klaas </v>
      </c>
      <c r="H413" s="2">
        <v>10</v>
      </c>
      <c r="I413" s="2">
        <v>12</v>
      </c>
      <c r="J413" s="2">
        <v>30216</v>
      </c>
      <c r="K413" s="13">
        <f>VLOOKUP(C413,Summary!$D$6:$E$12,2,0)</f>
        <v>0.24</v>
      </c>
      <c r="L413" s="2" t="s">
        <v>84</v>
      </c>
      <c r="M413" s="2" t="str">
        <f t="shared" si="19"/>
        <v>vat not applied</v>
      </c>
      <c r="N413" s="2">
        <f t="shared" si="20"/>
        <v>7251.84</v>
      </c>
      <c r="O413" s="2">
        <v>0</v>
      </c>
      <c r="P413" s="2">
        <v>30216</v>
      </c>
      <c r="Q413" s="2">
        <v>7554</v>
      </c>
      <c r="R413" s="2">
        <v>22662</v>
      </c>
      <c r="S413" s="1">
        <v>45209</v>
      </c>
      <c r="T413" s="2">
        <f t="shared" si="18"/>
        <v>33742.926783030482</v>
      </c>
    </row>
    <row r="414" spans="1:20" x14ac:dyDescent="0.25">
      <c r="A414">
        <v>82925</v>
      </c>
      <c r="B414" t="s">
        <v>39</v>
      </c>
      <c r="C414" t="s">
        <v>49</v>
      </c>
      <c r="D414" t="s">
        <v>41</v>
      </c>
      <c r="E414" t="s">
        <v>46</v>
      </c>
      <c r="F414">
        <v>269</v>
      </c>
      <c r="G414" t="str">
        <f>_xlfn.XLOOKUP(C414,Summary!$D$6:$D$12,Summary!$C$6:$C$12)</f>
        <v xml:space="preserve">Klaas </v>
      </c>
      <c r="H414" s="2">
        <v>120</v>
      </c>
      <c r="I414" s="2">
        <v>300</v>
      </c>
      <c r="J414" s="2">
        <v>80700</v>
      </c>
      <c r="K414" s="13">
        <f>VLOOKUP(C414,Summary!$D$6:$E$12,2,0)</f>
        <v>0.24</v>
      </c>
      <c r="L414" s="2" t="s">
        <v>84</v>
      </c>
      <c r="M414" s="2" t="str">
        <f t="shared" si="19"/>
        <v>vat not applied</v>
      </c>
      <c r="N414" s="2">
        <f t="shared" si="20"/>
        <v>19368</v>
      </c>
      <c r="O414" s="2">
        <v>11298</v>
      </c>
      <c r="P414" s="2">
        <v>69402</v>
      </c>
      <c r="Q414" s="2">
        <v>67250</v>
      </c>
      <c r="R414" s="2">
        <v>2152</v>
      </c>
      <c r="S414" s="1">
        <v>45262</v>
      </c>
      <c r="T414" s="2">
        <f t="shared" si="18"/>
        <v>90119.611841096106</v>
      </c>
    </row>
    <row r="415" spans="1:20" x14ac:dyDescent="0.25">
      <c r="A415">
        <v>29583</v>
      </c>
      <c r="B415" t="s">
        <v>29</v>
      </c>
      <c r="C415" t="s">
        <v>48</v>
      </c>
      <c r="D415" t="s">
        <v>30</v>
      </c>
      <c r="E415" t="s">
        <v>44</v>
      </c>
      <c r="F415">
        <v>274</v>
      </c>
      <c r="G415" t="str">
        <f>_xlfn.XLOOKUP(C415,Summary!$D$6:$D$12,Summary!$C$6:$C$12)</f>
        <v>Luigi</v>
      </c>
      <c r="H415" s="2">
        <v>3</v>
      </c>
      <c r="I415" s="2">
        <v>350</v>
      </c>
      <c r="J415" s="2">
        <v>95900</v>
      </c>
      <c r="K415" s="13">
        <f>VLOOKUP(C415,Summary!$D$6:$E$12,2,0)</f>
        <v>0.22</v>
      </c>
      <c r="L415" s="2" t="s">
        <v>83</v>
      </c>
      <c r="M415" s="2">
        <f t="shared" si="19"/>
        <v>21098</v>
      </c>
      <c r="N415" s="2">
        <f t="shared" si="20"/>
        <v>21098</v>
      </c>
      <c r="O415" s="2">
        <v>3836</v>
      </c>
      <c r="P415" s="2">
        <v>92064</v>
      </c>
      <c r="Q415" s="2">
        <v>71240</v>
      </c>
      <c r="R415" s="2">
        <v>20824</v>
      </c>
      <c r="S415" s="1">
        <v>45025</v>
      </c>
      <c r="T415" s="2">
        <f t="shared" si="18"/>
        <v>107093.81382355782</v>
      </c>
    </row>
    <row r="416" spans="1:20" x14ac:dyDescent="0.25">
      <c r="A416">
        <v>25273</v>
      </c>
      <c r="B416" t="s">
        <v>29</v>
      </c>
      <c r="C416" t="s">
        <v>34</v>
      </c>
      <c r="D416" t="s">
        <v>40</v>
      </c>
      <c r="E416" t="s">
        <v>46</v>
      </c>
      <c r="F416">
        <v>1731</v>
      </c>
      <c r="G416" t="str">
        <f>_xlfn.XLOOKUP(C416,Summary!$D$6:$D$12,Summary!$C$6:$C$12)</f>
        <v>Francoise</v>
      </c>
      <c r="H416" s="2">
        <v>10</v>
      </c>
      <c r="I416" s="2">
        <v>7</v>
      </c>
      <c r="J416" s="2">
        <v>12117</v>
      </c>
      <c r="K416" s="13">
        <f>VLOOKUP(C416,Summary!$D$6:$E$12,2,0)</f>
        <v>0.2</v>
      </c>
      <c r="L416" s="2" t="s">
        <v>83</v>
      </c>
      <c r="M416" s="2">
        <f t="shared" si="19"/>
        <v>2423.4</v>
      </c>
      <c r="N416" s="2">
        <f t="shared" si="20"/>
        <v>2423.4</v>
      </c>
      <c r="O416" s="2">
        <v>1696.38</v>
      </c>
      <c r="P416" s="2">
        <v>10420.619999999999</v>
      </c>
      <c r="Q416" s="2">
        <v>8655</v>
      </c>
      <c r="R416" s="2">
        <v>1765.619999999999</v>
      </c>
      <c r="S416" s="1">
        <v>44932</v>
      </c>
      <c r="T416" s="2">
        <f t="shared" si="18"/>
        <v>13531.342461940043</v>
      </c>
    </row>
    <row r="417" spans="1:20" x14ac:dyDescent="0.25">
      <c r="A417">
        <v>71327</v>
      </c>
      <c r="B417" t="s">
        <v>29</v>
      </c>
      <c r="C417" t="s">
        <v>48</v>
      </c>
      <c r="D417" t="s">
        <v>41</v>
      </c>
      <c r="E417" t="s">
        <v>44</v>
      </c>
      <c r="F417">
        <v>736</v>
      </c>
      <c r="G417" t="str">
        <f>_xlfn.XLOOKUP(C417,Summary!$D$6:$D$12,Summary!$C$6:$C$12)</f>
        <v>Luigi</v>
      </c>
      <c r="H417" s="2">
        <v>120</v>
      </c>
      <c r="I417" s="2">
        <v>20</v>
      </c>
      <c r="J417" s="2">
        <v>14720</v>
      </c>
      <c r="K417" s="13">
        <f>VLOOKUP(C417,Summary!$D$6:$E$12,2,0)</f>
        <v>0.22</v>
      </c>
      <c r="L417" s="2" t="s">
        <v>83</v>
      </c>
      <c r="M417" s="2">
        <f t="shared" si="19"/>
        <v>3238.4</v>
      </c>
      <c r="N417" s="2">
        <f t="shared" si="20"/>
        <v>3238.4</v>
      </c>
      <c r="O417" s="2">
        <v>588.79999999999995</v>
      </c>
      <c r="P417" s="2">
        <v>14131.2</v>
      </c>
      <c r="Q417" s="2">
        <v>7360</v>
      </c>
      <c r="R417" s="2">
        <v>6771.2000000000007</v>
      </c>
      <c r="S417" s="1">
        <v>45144</v>
      </c>
      <c r="T417" s="2">
        <f t="shared" si="18"/>
        <v>16438.174551436612</v>
      </c>
    </row>
    <row r="418" spans="1:20" x14ac:dyDescent="0.25">
      <c r="A418">
        <v>96220</v>
      </c>
      <c r="B418" t="s">
        <v>29</v>
      </c>
      <c r="C418" t="s">
        <v>49</v>
      </c>
      <c r="D418" t="s">
        <v>40</v>
      </c>
      <c r="E418" t="s">
        <v>45</v>
      </c>
      <c r="F418">
        <v>257</v>
      </c>
      <c r="G418" t="str">
        <f>_xlfn.XLOOKUP(C418,Summary!$D$6:$D$12,Summary!$C$6:$C$12)</f>
        <v xml:space="preserve">Klaas </v>
      </c>
      <c r="H418" s="2">
        <v>10</v>
      </c>
      <c r="I418" s="2">
        <v>7</v>
      </c>
      <c r="J418" s="2">
        <v>1799</v>
      </c>
      <c r="K418" s="13">
        <f>VLOOKUP(C418,Summary!$D$6:$E$12,2,0)</f>
        <v>0.24</v>
      </c>
      <c r="L418" s="2" t="s">
        <v>84</v>
      </c>
      <c r="M418" s="2" t="str">
        <f t="shared" si="19"/>
        <v>vat not applied</v>
      </c>
      <c r="N418" s="2">
        <f t="shared" si="20"/>
        <v>431.76</v>
      </c>
      <c r="O418" s="2">
        <v>143.91999999999999</v>
      </c>
      <c r="P418" s="2">
        <v>1655.08</v>
      </c>
      <c r="Q418" s="2">
        <v>1285</v>
      </c>
      <c r="R418" s="2">
        <v>370.07999999999993</v>
      </c>
      <c r="S418" s="1">
        <v>45065</v>
      </c>
      <c r="T418" s="2">
        <f t="shared" si="18"/>
        <v>2008.9861425295153</v>
      </c>
    </row>
    <row r="419" spans="1:20" x14ac:dyDescent="0.25">
      <c r="A419">
        <v>62898</v>
      </c>
      <c r="B419" t="s">
        <v>33</v>
      </c>
      <c r="C419" t="s">
        <v>34</v>
      </c>
      <c r="D419" t="s">
        <v>42</v>
      </c>
      <c r="E419" t="s">
        <v>45</v>
      </c>
      <c r="F419">
        <v>1227</v>
      </c>
      <c r="G419" t="str">
        <f>_xlfn.XLOOKUP(C419,Summary!$D$6:$D$12,Summary!$C$6:$C$12)</f>
        <v>Francoise</v>
      </c>
      <c r="H419" s="2">
        <v>250</v>
      </c>
      <c r="I419" s="2">
        <v>15</v>
      </c>
      <c r="J419" s="2">
        <v>18405</v>
      </c>
      <c r="K419" s="13">
        <f>VLOOKUP(C419,Summary!$D$6:$E$12,2,0)</f>
        <v>0.2</v>
      </c>
      <c r="L419" s="2" t="s">
        <v>84</v>
      </c>
      <c r="M419" s="2" t="str">
        <f t="shared" si="19"/>
        <v>vat not applied</v>
      </c>
      <c r="N419" s="2">
        <f t="shared" si="20"/>
        <v>3681</v>
      </c>
      <c r="O419" s="2">
        <v>1656.45</v>
      </c>
      <c r="P419" s="2">
        <v>16748.55</v>
      </c>
      <c r="Q419" s="2">
        <v>12270</v>
      </c>
      <c r="R419" s="2">
        <v>4478.5499999999993</v>
      </c>
      <c r="S419" s="1">
        <v>45273</v>
      </c>
      <c r="T419" s="2">
        <f t="shared" si="18"/>
        <v>20553.301808368942</v>
      </c>
    </row>
    <row r="420" spans="1:20" x14ac:dyDescent="0.25">
      <c r="A420">
        <v>76341</v>
      </c>
      <c r="B420" t="s">
        <v>29</v>
      </c>
      <c r="C420" t="s">
        <v>47</v>
      </c>
      <c r="D420" t="s">
        <v>41</v>
      </c>
      <c r="E420" t="s">
        <v>44</v>
      </c>
      <c r="F420">
        <v>544</v>
      </c>
      <c r="G420" t="str">
        <f>_xlfn.XLOOKUP(C420,Summary!$D$6:$D$12,Summary!$C$6:$C$12)</f>
        <v>Pedro</v>
      </c>
      <c r="H420" s="2">
        <v>120</v>
      </c>
      <c r="I420" s="2">
        <v>20</v>
      </c>
      <c r="J420" s="2">
        <v>10880</v>
      </c>
      <c r="K420" s="13">
        <f>VLOOKUP(C420,Summary!$D$6:$E$12,2,0)</f>
        <v>0.21</v>
      </c>
      <c r="L420" s="2" t="s">
        <v>84</v>
      </c>
      <c r="M420" s="2" t="str">
        <f t="shared" si="19"/>
        <v>vat not applied</v>
      </c>
      <c r="N420" s="2">
        <f t="shared" si="20"/>
        <v>2284.7999999999997</v>
      </c>
      <c r="O420" s="2">
        <v>217.6</v>
      </c>
      <c r="P420" s="2">
        <v>10662.4</v>
      </c>
      <c r="Q420" s="2">
        <v>5440</v>
      </c>
      <c r="R420" s="2">
        <v>5222.3999999999996</v>
      </c>
      <c r="S420" s="1">
        <v>45204</v>
      </c>
      <c r="T420" s="2">
        <f t="shared" si="18"/>
        <v>12149.955103235756</v>
      </c>
    </row>
    <row r="421" spans="1:20" x14ac:dyDescent="0.25">
      <c r="A421">
        <v>93961</v>
      </c>
      <c r="B421" t="s">
        <v>29</v>
      </c>
      <c r="C421" t="s">
        <v>32</v>
      </c>
      <c r="D421" t="s">
        <v>42</v>
      </c>
      <c r="E421" t="s">
        <v>44</v>
      </c>
      <c r="F421">
        <v>1642</v>
      </c>
      <c r="G421" t="str">
        <f>_xlfn.XLOOKUP(C421,Summary!$D$6:$D$12,Summary!$C$6:$C$12)</f>
        <v>Bertha</v>
      </c>
      <c r="H421" s="2">
        <v>250</v>
      </c>
      <c r="I421" s="2">
        <v>350</v>
      </c>
      <c r="J421" s="2">
        <v>574700</v>
      </c>
      <c r="K421" s="13">
        <f>VLOOKUP(C421,Summary!$D$6:$E$12,2,0)</f>
        <v>0.19</v>
      </c>
      <c r="L421" s="2" t="s">
        <v>83</v>
      </c>
      <c r="M421" s="2">
        <f t="shared" si="19"/>
        <v>109193</v>
      </c>
      <c r="N421" s="2">
        <f t="shared" si="20"/>
        <v>109193</v>
      </c>
      <c r="O421" s="2">
        <v>17241</v>
      </c>
      <c r="P421" s="2">
        <v>557459</v>
      </c>
      <c r="Q421" s="2">
        <v>426920</v>
      </c>
      <c r="R421" s="2">
        <v>130539</v>
      </c>
      <c r="S421" s="1">
        <v>44972</v>
      </c>
      <c r="T421" s="2">
        <f t="shared" si="18"/>
        <v>641781.17627110193</v>
      </c>
    </row>
    <row r="422" spans="1:20" x14ac:dyDescent="0.25">
      <c r="A422">
        <v>74064</v>
      </c>
      <c r="B422" t="s">
        <v>29</v>
      </c>
      <c r="C422" t="s">
        <v>49</v>
      </c>
      <c r="D422" t="s">
        <v>43</v>
      </c>
      <c r="E422" t="s">
        <v>45</v>
      </c>
      <c r="F422">
        <v>1228</v>
      </c>
      <c r="G422" t="str">
        <f>_xlfn.XLOOKUP(C422,Summary!$D$6:$D$12,Summary!$C$6:$C$12)</f>
        <v xml:space="preserve">Klaas </v>
      </c>
      <c r="H422" s="2">
        <v>260</v>
      </c>
      <c r="I422" s="2">
        <v>350</v>
      </c>
      <c r="J422" s="2">
        <v>429800</v>
      </c>
      <c r="K422" s="13">
        <f>VLOOKUP(C422,Summary!$D$6:$E$12,2,0)</f>
        <v>0.24</v>
      </c>
      <c r="L422" s="2" t="s">
        <v>83</v>
      </c>
      <c r="M422" s="2">
        <f t="shared" si="19"/>
        <v>103152</v>
      </c>
      <c r="N422" s="2">
        <f t="shared" si="20"/>
        <v>103152</v>
      </c>
      <c r="O422" s="2">
        <v>21490</v>
      </c>
      <c r="P422" s="2">
        <v>408310</v>
      </c>
      <c r="Q422" s="2">
        <v>319280</v>
      </c>
      <c r="R422" s="2">
        <v>89030</v>
      </c>
      <c r="S422" s="1">
        <v>45267</v>
      </c>
      <c r="T422" s="2">
        <f t="shared" si="18"/>
        <v>479967.89553039783</v>
      </c>
    </row>
    <row r="423" spans="1:20" x14ac:dyDescent="0.25">
      <c r="A423">
        <v>93533</v>
      </c>
      <c r="B423" t="s">
        <v>33</v>
      </c>
      <c r="C423" t="s">
        <v>34</v>
      </c>
      <c r="D423" t="s">
        <v>40</v>
      </c>
      <c r="E423" t="s">
        <v>45</v>
      </c>
      <c r="F423">
        <v>1227</v>
      </c>
      <c r="G423" t="str">
        <f>_xlfn.XLOOKUP(C423,Summary!$D$6:$D$12,Summary!$C$6:$C$12)</f>
        <v>Francoise</v>
      </c>
      <c r="H423" s="2">
        <v>10</v>
      </c>
      <c r="I423" s="2">
        <v>15</v>
      </c>
      <c r="J423" s="2">
        <v>18405</v>
      </c>
      <c r="K423" s="13">
        <f>VLOOKUP(C423,Summary!$D$6:$E$12,2,0)</f>
        <v>0.2</v>
      </c>
      <c r="L423" s="2" t="s">
        <v>84</v>
      </c>
      <c r="M423" s="2" t="str">
        <f t="shared" si="19"/>
        <v>vat not applied</v>
      </c>
      <c r="N423" s="2">
        <f t="shared" si="20"/>
        <v>3681</v>
      </c>
      <c r="O423" s="2">
        <v>1656.45</v>
      </c>
      <c r="P423" s="2">
        <v>16748.55</v>
      </c>
      <c r="Q423" s="2">
        <v>12270</v>
      </c>
      <c r="R423" s="2">
        <v>4478.5499999999993</v>
      </c>
      <c r="S423" s="1">
        <v>45123</v>
      </c>
      <c r="T423" s="2">
        <f t="shared" si="18"/>
        <v>20553.301808368942</v>
      </c>
    </row>
    <row r="424" spans="1:20" x14ac:dyDescent="0.25">
      <c r="A424">
        <v>83502</v>
      </c>
      <c r="B424" t="s">
        <v>29</v>
      </c>
      <c r="C424" t="s">
        <v>32</v>
      </c>
      <c r="D424" t="s">
        <v>35</v>
      </c>
      <c r="E424" t="s">
        <v>46</v>
      </c>
      <c r="F424">
        <v>2992</v>
      </c>
      <c r="G424" t="str">
        <f>_xlfn.XLOOKUP(C424,Summary!$D$6:$D$12,Summary!$C$6:$C$12)</f>
        <v>Bertha</v>
      </c>
      <c r="H424" s="2">
        <v>5</v>
      </c>
      <c r="I424" s="2">
        <v>20</v>
      </c>
      <c r="J424" s="2">
        <v>59840</v>
      </c>
      <c r="K424" s="13">
        <f>VLOOKUP(C424,Summary!$D$6:$E$12,2,0)</f>
        <v>0.19</v>
      </c>
      <c r="L424" s="2" t="s">
        <v>84</v>
      </c>
      <c r="M424" s="2" t="str">
        <f t="shared" si="19"/>
        <v>vat not applied</v>
      </c>
      <c r="N424" s="2">
        <f t="shared" si="20"/>
        <v>11369.6</v>
      </c>
      <c r="O424" s="2">
        <v>6582.4</v>
      </c>
      <c r="P424" s="2">
        <v>53257.599999999999</v>
      </c>
      <c r="Q424" s="2">
        <v>29920</v>
      </c>
      <c r="R424" s="2">
        <v>23337.599999999999</v>
      </c>
      <c r="S424" s="1">
        <v>45139</v>
      </c>
      <c r="T424" s="2">
        <f t="shared" si="18"/>
        <v>66824.753067796657</v>
      </c>
    </row>
    <row r="425" spans="1:20" x14ac:dyDescent="0.25">
      <c r="A425">
        <v>69292</v>
      </c>
      <c r="B425" t="s">
        <v>39</v>
      </c>
      <c r="C425" t="s">
        <v>47</v>
      </c>
      <c r="D425" t="s">
        <v>43</v>
      </c>
      <c r="E425" t="s">
        <v>44</v>
      </c>
      <c r="F425">
        <v>1101</v>
      </c>
      <c r="G425" t="str">
        <f>_xlfn.XLOOKUP(C425,Summary!$D$6:$D$12,Summary!$C$6:$C$12)</f>
        <v>Pedro</v>
      </c>
      <c r="H425" s="2">
        <v>260</v>
      </c>
      <c r="I425" s="2">
        <v>300</v>
      </c>
      <c r="J425" s="2">
        <v>330300</v>
      </c>
      <c r="K425" s="13">
        <f>VLOOKUP(C425,Summary!$D$6:$E$12,2,0)</f>
        <v>0.21</v>
      </c>
      <c r="L425" s="2" t="s">
        <v>84</v>
      </c>
      <c r="M425" s="2" t="str">
        <f t="shared" si="19"/>
        <v>vat not applied</v>
      </c>
      <c r="N425" s="2">
        <f t="shared" si="20"/>
        <v>69363</v>
      </c>
      <c r="O425" s="2">
        <v>6606</v>
      </c>
      <c r="P425" s="2">
        <v>323694</v>
      </c>
      <c r="Q425" s="2">
        <v>275250</v>
      </c>
      <c r="R425" s="2">
        <v>48444</v>
      </c>
      <c r="S425" s="1">
        <v>45183</v>
      </c>
      <c r="T425" s="2">
        <f t="shared" si="18"/>
        <v>368853.87597415171</v>
      </c>
    </row>
    <row r="426" spans="1:20" x14ac:dyDescent="0.25">
      <c r="A426">
        <v>85496</v>
      </c>
      <c r="B426" t="s">
        <v>33</v>
      </c>
      <c r="C426" t="s">
        <v>34</v>
      </c>
      <c r="D426" t="s">
        <v>43</v>
      </c>
      <c r="E426" t="s">
        <v>46</v>
      </c>
      <c r="F426">
        <v>2072</v>
      </c>
      <c r="G426" t="str">
        <f>_xlfn.XLOOKUP(C426,Summary!$D$6:$D$12,Summary!$C$6:$C$12)</f>
        <v>Francoise</v>
      </c>
      <c r="H426" s="2">
        <v>260</v>
      </c>
      <c r="I426" s="2">
        <v>15</v>
      </c>
      <c r="J426" s="2">
        <v>31080</v>
      </c>
      <c r="K426" s="13">
        <f>VLOOKUP(C426,Summary!$D$6:$E$12,2,0)</f>
        <v>0.2</v>
      </c>
      <c r="L426" s="2" t="s">
        <v>84</v>
      </c>
      <c r="M426" s="2" t="str">
        <f t="shared" si="19"/>
        <v>vat not applied</v>
      </c>
      <c r="N426" s="2">
        <f t="shared" si="20"/>
        <v>6216</v>
      </c>
      <c r="O426" s="2">
        <v>3108</v>
      </c>
      <c r="P426" s="2">
        <v>27972</v>
      </c>
      <c r="Q426" s="2">
        <v>20720</v>
      </c>
      <c r="R426" s="2">
        <v>7252</v>
      </c>
      <c r="S426" s="1">
        <v>44983</v>
      </c>
      <c r="T426" s="2">
        <f t="shared" si="18"/>
        <v>34707.776158875669</v>
      </c>
    </row>
    <row r="427" spans="1:20" x14ac:dyDescent="0.25">
      <c r="A427">
        <v>54455</v>
      </c>
      <c r="B427" t="s">
        <v>29</v>
      </c>
      <c r="C427" t="s">
        <v>34</v>
      </c>
      <c r="D427" t="s">
        <v>40</v>
      </c>
      <c r="E427" t="s">
        <v>45</v>
      </c>
      <c r="F427">
        <v>1535</v>
      </c>
      <c r="G427" t="str">
        <f>_xlfn.XLOOKUP(C427,Summary!$D$6:$D$12,Summary!$C$6:$C$12)</f>
        <v>Francoise</v>
      </c>
      <c r="H427" s="2">
        <v>10</v>
      </c>
      <c r="I427" s="2">
        <v>20</v>
      </c>
      <c r="J427" s="2">
        <v>30700</v>
      </c>
      <c r="K427" s="13">
        <f>VLOOKUP(C427,Summary!$D$6:$E$12,2,0)</f>
        <v>0.2</v>
      </c>
      <c r="L427" s="2" t="s">
        <v>84</v>
      </c>
      <c r="M427" s="2" t="str">
        <f t="shared" si="19"/>
        <v>vat not applied</v>
      </c>
      <c r="N427" s="2">
        <f t="shared" si="20"/>
        <v>6140</v>
      </c>
      <c r="O427" s="2">
        <v>2149</v>
      </c>
      <c r="P427" s="2">
        <v>28551</v>
      </c>
      <c r="Q427" s="2">
        <v>15350</v>
      </c>
      <c r="R427" s="2">
        <v>13201</v>
      </c>
      <c r="S427" s="1">
        <v>45147</v>
      </c>
      <c r="T427" s="2">
        <f t="shared" si="18"/>
        <v>34283.421109314128</v>
      </c>
    </row>
    <row r="428" spans="1:20" x14ac:dyDescent="0.25">
      <c r="A428">
        <v>46068</v>
      </c>
      <c r="B428" t="s">
        <v>36</v>
      </c>
      <c r="C428" t="s">
        <v>34</v>
      </c>
      <c r="D428" t="s">
        <v>40</v>
      </c>
      <c r="E428" t="s">
        <v>44</v>
      </c>
      <c r="F428">
        <v>1055</v>
      </c>
      <c r="G428" t="str">
        <f>_xlfn.XLOOKUP(C428,Summary!$D$6:$D$12,Summary!$C$6:$C$12)</f>
        <v>Francoise</v>
      </c>
      <c r="H428" s="2">
        <v>10</v>
      </c>
      <c r="I428" s="2">
        <v>12</v>
      </c>
      <c r="J428" s="2">
        <v>12660</v>
      </c>
      <c r="K428" s="13">
        <f>VLOOKUP(C428,Summary!$D$6:$E$12,2,0)</f>
        <v>0.2</v>
      </c>
      <c r="L428" s="2" t="s">
        <v>84</v>
      </c>
      <c r="M428" s="2" t="str">
        <f t="shared" si="19"/>
        <v>vat not applied</v>
      </c>
      <c r="N428" s="2">
        <f t="shared" si="20"/>
        <v>2532</v>
      </c>
      <c r="O428" s="2">
        <v>253.2</v>
      </c>
      <c r="P428" s="2">
        <v>12406.8</v>
      </c>
      <c r="Q428" s="2">
        <v>3165</v>
      </c>
      <c r="R428" s="2">
        <v>9241.7999999999993</v>
      </c>
      <c r="S428" s="1">
        <v>45050</v>
      </c>
      <c r="T428" s="2">
        <f t="shared" si="18"/>
        <v>14137.723493287194</v>
      </c>
    </row>
    <row r="429" spans="1:20" x14ac:dyDescent="0.25">
      <c r="A429">
        <v>86901</v>
      </c>
      <c r="B429" t="s">
        <v>29</v>
      </c>
      <c r="C429" t="s">
        <v>32</v>
      </c>
      <c r="D429" t="s">
        <v>43</v>
      </c>
      <c r="E429" t="s">
        <v>44</v>
      </c>
      <c r="F429">
        <v>2966</v>
      </c>
      <c r="G429" t="str">
        <f>_xlfn.XLOOKUP(C429,Summary!$D$6:$D$12,Summary!$C$6:$C$12)</f>
        <v>Bertha</v>
      </c>
      <c r="H429" s="2">
        <v>260</v>
      </c>
      <c r="I429" s="2">
        <v>350</v>
      </c>
      <c r="J429" s="2">
        <v>1038100</v>
      </c>
      <c r="K429" s="13">
        <f>VLOOKUP(C429,Summary!$D$6:$E$12,2,0)</f>
        <v>0.19</v>
      </c>
      <c r="L429" s="2" t="s">
        <v>83</v>
      </c>
      <c r="M429" s="2">
        <f t="shared" si="19"/>
        <v>197239</v>
      </c>
      <c r="N429" s="2">
        <f t="shared" si="20"/>
        <v>197239</v>
      </c>
      <c r="O429" s="2">
        <v>20762</v>
      </c>
      <c r="P429" s="2">
        <v>1017338</v>
      </c>
      <c r="Q429" s="2">
        <v>771160</v>
      </c>
      <c r="R429" s="2">
        <v>246178</v>
      </c>
      <c r="S429" s="1">
        <v>45140</v>
      </c>
      <c r="T429" s="2">
        <f t="shared" si="18"/>
        <v>1159270.9919732572</v>
      </c>
    </row>
    <row r="430" spans="1:20" x14ac:dyDescent="0.25">
      <c r="A430">
        <v>20733</v>
      </c>
      <c r="B430" t="s">
        <v>29</v>
      </c>
      <c r="C430" t="s">
        <v>48</v>
      </c>
      <c r="D430" t="s">
        <v>43</v>
      </c>
      <c r="E430" t="s">
        <v>44</v>
      </c>
      <c r="F430">
        <v>1236</v>
      </c>
      <c r="G430" t="str">
        <f>_xlfn.XLOOKUP(C430,Summary!$D$6:$D$12,Summary!$C$6:$C$12)</f>
        <v>Luigi</v>
      </c>
      <c r="H430" s="2">
        <v>260</v>
      </c>
      <c r="I430" s="2">
        <v>20</v>
      </c>
      <c r="J430" s="2">
        <v>24720</v>
      </c>
      <c r="K430" s="13">
        <f>VLOOKUP(C430,Summary!$D$6:$E$12,2,0)</f>
        <v>0.22</v>
      </c>
      <c r="L430" s="2" t="s">
        <v>83</v>
      </c>
      <c r="M430" s="2">
        <f t="shared" si="19"/>
        <v>5438.4</v>
      </c>
      <c r="N430" s="2">
        <f t="shared" si="20"/>
        <v>5438.4</v>
      </c>
      <c r="O430" s="2">
        <v>494.4</v>
      </c>
      <c r="P430" s="2">
        <v>24225.599999999999</v>
      </c>
      <c r="Q430" s="2">
        <v>12360</v>
      </c>
      <c r="R430" s="2">
        <v>11865.599999999999</v>
      </c>
      <c r="S430" s="1">
        <v>45262</v>
      </c>
      <c r="T430" s="2">
        <f t="shared" si="18"/>
        <v>27605.412697793006</v>
      </c>
    </row>
    <row r="431" spans="1:20" x14ac:dyDescent="0.25">
      <c r="A431">
        <v>43969</v>
      </c>
      <c r="B431" t="s">
        <v>29</v>
      </c>
      <c r="C431" t="s">
        <v>34</v>
      </c>
      <c r="D431" t="s">
        <v>40</v>
      </c>
      <c r="E431" t="s">
        <v>45</v>
      </c>
      <c r="F431">
        <v>1757</v>
      </c>
      <c r="G431" t="str">
        <f>_xlfn.XLOOKUP(C431,Summary!$D$6:$D$12,Summary!$C$6:$C$12)</f>
        <v>Francoise</v>
      </c>
      <c r="H431" s="2">
        <v>10</v>
      </c>
      <c r="I431" s="2">
        <v>20</v>
      </c>
      <c r="J431" s="2">
        <v>35140</v>
      </c>
      <c r="K431" s="13">
        <f>VLOOKUP(C431,Summary!$D$6:$E$12,2,0)</f>
        <v>0.2</v>
      </c>
      <c r="L431" s="2" t="s">
        <v>84</v>
      </c>
      <c r="M431" s="2" t="str">
        <f t="shared" si="19"/>
        <v>vat not applied</v>
      </c>
      <c r="N431" s="2">
        <f t="shared" si="20"/>
        <v>7028</v>
      </c>
      <c r="O431" s="2">
        <v>2108.4</v>
      </c>
      <c r="P431" s="2">
        <v>33031.599999999999</v>
      </c>
      <c r="Q431" s="2">
        <v>17570</v>
      </c>
      <c r="R431" s="2">
        <v>15461.599999999999</v>
      </c>
      <c r="S431" s="1">
        <v>45288</v>
      </c>
      <c r="T431" s="2">
        <f t="shared" si="18"/>
        <v>39241.674846296366</v>
      </c>
    </row>
    <row r="432" spans="1:20" x14ac:dyDescent="0.25">
      <c r="A432">
        <v>26856</v>
      </c>
      <c r="B432" t="s">
        <v>38</v>
      </c>
      <c r="C432" t="s">
        <v>34</v>
      </c>
      <c r="D432" t="s">
        <v>40</v>
      </c>
      <c r="E432" t="s">
        <v>45</v>
      </c>
      <c r="F432">
        <v>704</v>
      </c>
      <c r="G432" t="str">
        <f>_xlfn.XLOOKUP(C432,Summary!$D$6:$D$12,Summary!$C$6:$C$12)</f>
        <v>Francoise</v>
      </c>
      <c r="H432" s="2">
        <v>10</v>
      </c>
      <c r="I432" s="2">
        <v>125</v>
      </c>
      <c r="J432" s="2">
        <v>88000</v>
      </c>
      <c r="K432" s="13">
        <f>VLOOKUP(C432,Summary!$D$6:$E$12,2,0)</f>
        <v>0.2</v>
      </c>
      <c r="L432" s="2" t="s">
        <v>84</v>
      </c>
      <c r="M432" s="2" t="str">
        <f t="shared" si="19"/>
        <v>vat not applied</v>
      </c>
      <c r="N432" s="2">
        <f t="shared" si="20"/>
        <v>17600</v>
      </c>
      <c r="O432" s="2">
        <v>4400</v>
      </c>
      <c r="P432" s="2">
        <v>83600</v>
      </c>
      <c r="Q432" s="2">
        <v>84480</v>
      </c>
      <c r="R432" s="2">
        <v>-880</v>
      </c>
      <c r="S432" s="1">
        <v>44964</v>
      </c>
      <c r="T432" s="2">
        <f t="shared" si="18"/>
        <v>98271.69568793627</v>
      </c>
    </row>
    <row r="433" spans="1:20" x14ac:dyDescent="0.25">
      <c r="A433">
        <v>16197</v>
      </c>
      <c r="B433" t="s">
        <v>39</v>
      </c>
      <c r="C433" t="s">
        <v>37</v>
      </c>
      <c r="D433" t="s">
        <v>30</v>
      </c>
      <c r="E433" t="s">
        <v>45</v>
      </c>
      <c r="F433">
        <v>1094</v>
      </c>
      <c r="G433" t="str">
        <f>_xlfn.XLOOKUP(C433,Summary!$D$6:$D$12,Summary!$C$6:$C$12)</f>
        <v>Ciarán</v>
      </c>
      <c r="H433" s="2">
        <v>3</v>
      </c>
      <c r="I433" s="2">
        <v>300</v>
      </c>
      <c r="J433" s="2">
        <v>328200</v>
      </c>
      <c r="K433" s="13">
        <f>VLOOKUP(C433,Summary!$D$6:$E$12,2,0)</f>
        <v>0.23</v>
      </c>
      <c r="L433" s="2" t="s">
        <v>83</v>
      </c>
      <c r="M433" s="2">
        <f t="shared" si="19"/>
        <v>75486</v>
      </c>
      <c r="N433" s="2">
        <f t="shared" si="20"/>
        <v>75486</v>
      </c>
      <c r="O433" s="2">
        <v>29538</v>
      </c>
      <c r="P433" s="2">
        <v>298662</v>
      </c>
      <c r="Q433" s="2">
        <v>273500</v>
      </c>
      <c r="R433" s="2">
        <v>25162</v>
      </c>
      <c r="S433" s="1">
        <v>45214</v>
      </c>
      <c r="T433" s="2">
        <f t="shared" si="18"/>
        <v>366508.75596341683</v>
      </c>
    </row>
    <row r="434" spans="1:20" x14ac:dyDescent="0.25">
      <c r="A434">
        <v>45386</v>
      </c>
      <c r="B434" t="s">
        <v>29</v>
      </c>
      <c r="C434" t="s">
        <v>32</v>
      </c>
      <c r="D434" t="s">
        <v>30</v>
      </c>
      <c r="E434" t="s">
        <v>45</v>
      </c>
      <c r="F434">
        <v>663</v>
      </c>
      <c r="G434" t="str">
        <f>_xlfn.XLOOKUP(C434,Summary!$D$6:$D$12,Summary!$C$6:$C$12)</f>
        <v>Bertha</v>
      </c>
      <c r="H434" s="2">
        <v>3</v>
      </c>
      <c r="I434" s="2">
        <v>20</v>
      </c>
      <c r="J434" s="2">
        <v>13260</v>
      </c>
      <c r="K434" s="13">
        <f>VLOOKUP(C434,Summary!$D$6:$E$12,2,0)</f>
        <v>0.19</v>
      </c>
      <c r="L434" s="2" t="s">
        <v>83</v>
      </c>
      <c r="M434" s="2">
        <f t="shared" si="19"/>
        <v>2519.4</v>
      </c>
      <c r="N434" s="2">
        <f t="shared" si="20"/>
        <v>2519.4</v>
      </c>
      <c r="O434" s="2">
        <v>1193.4000000000001</v>
      </c>
      <c r="P434" s="2">
        <v>12066.6</v>
      </c>
      <c r="Q434" s="2">
        <v>6630</v>
      </c>
      <c r="R434" s="2">
        <v>5436.6</v>
      </c>
      <c r="S434" s="1">
        <v>44987</v>
      </c>
      <c r="T434" s="2">
        <f t="shared" si="18"/>
        <v>14807.757782068578</v>
      </c>
    </row>
    <row r="435" spans="1:20" x14ac:dyDescent="0.25">
      <c r="A435">
        <v>89782</v>
      </c>
      <c r="B435" t="s">
        <v>39</v>
      </c>
      <c r="C435" t="s">
        <v>49</v>
      </c>
      <c r="D435" t="s">
        <v>35</v>
      </c>
      <c r="E435" t="s">
        <v>45</v>
      </c>
      <c r="F435">
        <v>1283</v>
      </c>
      <c r="G435" t="str">
        <f>_xlfn.XLOOKUP(C435,Summary!$D$6:$D$12,Summary!$C$6:$C$12)</f>
        <v xml:space="preserve">Klaas </v>
      </c>
      <c r="H435" s="2">
        <v>5</v>
      </c>
      <c r="I435" s="2">
        <v>300</v>
      </c>
      <c r="J435" s="2">
        <v>384900</v>
      </c>
      <c r="K435" s="13">
        <f>VLOOKUP(C435,Summary!$D$6:$E$12,2,0)</f>
        <v>0.24</v>
      </c>
      <c r="L435" s="2" t="s">
        <v>84</v>
      </c>
      <c r="M435" s="2" t="str">
        <f t="shared" si="19"/>
        <v>vat not applied</v>
      </c>
      <c r="N435" s="2">
        <f t="shared" si="20"/>
        <v>92376</v>
      </c>
      <c r="O435" s="2">
        <v>30792</v>
      </c>
      <c r="P435" s="2">
        <v>354108</v>
      </c>
      <c r="Q435" s="2">
        <v>320750</v>
      </c>
      <c r="R435" s="2">
        <v>33358</v>
      </c>
      <c r="S435" s="1">
        <v>45159</v>
      </c>
      <c r="T435" s="2">
        <f t="shared" si="18"/>
        <v>429826.99625325762</v>
      </c>
    </row>
    <row r="436" spans="1:20" x14ac:dyDescent="0.25">
      <c r="A436">
        <v>68886</v>
      </c>
      <c r="B436" t="s">
        <v>29</v>
      </c>
      <c r="C436" t="s">
        <v>47</v>
      </c>
      <c r="D436" t="s">
        <v>41</v>
      </c>
      <c r="E436" t="s">
        <v>44</v>
      </c>
      <c r="F436">
        <v>362</v>
      </c>
      <c r="G436" t="str">
        <f>_xlfn.XLOOKUP(C436,Summary!$D$6:$D$12,Summary!$C$6:$C$12)</f>
        <v>Pedro</v>
      </c>
      <c r="H436" s="2">
        <v>120</v>
      </c>
      <c r="I436" s="2">
        <v>7</v>
      </c>
      <c r="J436" s="2">
        <v>2534</v>
      </c>
      <c r="K436" s="13">
        <f>VLOOKUP(C436,Summary!$D$6:$E$12,2,0)</f>
        <v>0.21</v>
      </c>
      <c r="L436" s="2" t="s">
        <v>83</v>
      </c>
      <c r="M436" s="2">
        <f t="shared" si="19"/>
        <v>532.14</v>
      </c>
      <c r="N436" s="2">
        <f t="shared" si="20"/>
        <v>532.14</v>
      </c>
      <c r="O436" s="2">
        <v>25.34</v>
      </c>
      <c r="P436" s="2">
        <v>2508.66</v>
      </c>
      <c r="Q436" s="2">
        <v>1810</v>
      </c>
      <c r="R436" s="2">
        <v>698.65999999999985</v>
      </c>
      <c r="S436" s="1">
        <v>44927</v>
      </c>
      <c r="T436" s="2">
        <f t="shared" si="18"/>
        <v>2829.7781462867101</v>
      </c>
    </row>
    <row r="437" spans="1:20" x14ac:dyDescent="0.25">
      <c r="A437">
        <v>46626</v>
      </c>
      <c r="B437" t="s">
        <v>36</v>
      </c>
      <c r="C437" t="s">
        <v>37</v>
      </c>
      <c r="D437" t="s">
        <v>40</v>
      </c>
      <c r="E437" t="s">
        <v>44</v>
      </c>
      <c r="F437">
        <v>766</v>
      </c>
      <c r="G437" t="str">
        <f>_xlfn.XLOOKUP(C437,Summary!$D$6:$D$12,Summary!$C$6:$C$12)</f>
        <v>Ciarán</v>
      </c>
      <c r="H437" s="2">
        <v>10</v>
      </c>
      <c r="I437" s="2">
        <v>12</v>
      </c>
      <c r="J437" s="2">
        <v>9192</v>
      </c>
      <c r="K437" s="13">
        <f>VLOOKUP(C437,Summary!$D$6:$E$12,2,0)</f>
        <v>0.23</v>
      </c>
      <c r="L437" s="2" t="s">
        <v>83</v>
      </c>
      <c r="M437" s="2">
        <f t="shared" si="19"/>
        <v>2114.1600000000003</v>
      </c>
      <c r="N437" s="2">
        <f t="shared" si="20"/>
        <v>2114.1600000000003</v>
      </c>
      <c r="O437" s="2">
        <v>91.92</v>
      </c>
      <c r="P437" s="2">
        <v>9100.08</v>
      </c>
      <c r="Q437" s="2">
        <v>2298</v>
      </c>
      <c r="R437" s="2">
        <v>6802.08</v>
      </c>
      <c r="S437" s="1">
        <v>45212</v>
      </c>
      <c r="T437" s="2">
        <f t="shared" si="18"/>
        <v>10264.925304130797</v>
      </c>
    </row>
    <row r="438" spans="1:20" x14ac:dyDescent="0.25">
      <c r="A438">
        <v>16647</v>
      </c>
      <c r="B438" t="s">
        <v>38</v>
      </c>
      <c r="C438" t="s">
        <v>48</v>
      </c>
      <c r="D438" t="s">
        <v>41</v>
      </c>
      <c r="E438" t="s">
        <v>46</v>
      </c>
      <c r="F438">
        <v>2438</v>
      </c>
      <c r="G438" t="str">
        <f>_xlfn.XLOOKUP(C438,Summary!$D$6:$D$12,Summary!$C$6:$C$12)</f>
        <v>Luigi</v>
      </c>
      <c r="H438" s="2">
        <v>120</v>
      </c>
      <c r="I438" s="2">
        <v>125</v>
      </c>
      <c r="J438" s="2">
        <v>304750</v>
      </c>
      <c r="K438" s="13">
        <f>VLOOKUP(C438,Summary!$D$6:$E$12,2,0)</f>
        <v>0.22</v>
      </c>
      <c r="L438" s="2" t="s">
        <v>84</v>
      </c>
      <c r="M438" s="2" t="str">
        <f t="shared" si="19"/>
        <v>vat not applied</v>
      </c>
      <c r="N438" s="2">
        <f t="shared" si="20"/>
        <v>67045</v>
      </c>
      <c r="O438" s="2">
        <v>45712.5</v>
      </c>
      <c r="P438" s="2">
        <v>259037.5</v>
      </c>
      <c r="Q438" s="2">
        <v>292560</v>
      </c>
      <c r="R438" s="2">
        <v>-33522.5</v>
      </c>
      <c r="S438" s="1">
        <v>45166</v>
      </c>
      <c r="T438" s="2">
        <f t="shared" si="18"/>
        <v>340321.5825102111</v>
      </c>
    </row>
    <row r="439" spans="1:20" x14ac:dyDescent="0.25">
      <c r="A439">
        <v>27517</v>
      </c>
      <c r="B439" t="s">
        <v>29</v>
      </c>
      <c r="C439" t="s">
        <v>49</v>
      </c>
      <c r="D439" t="s">
        <v>30</v>
      </c>
      <c r="E439" t="s">
        <v>44</v>
      </c>
      <c r="F439">
        <v>831</v>
      </c>
      <c r="G439" t="str">
        <f>_xlfn.XLOOKUP(C439,Summary!$D$6:$D$12,Summary!$C$6:$C$12)</f>
        <v xml:space="preserve">Klaas </v>
      </c>
      <c r="H439" s="2">
        <v>3</v>
      </c>
      <c r="I439" s="2">
        <v>20</v>
      </c>
      <c r="J439" s="2">
        <v>16620</v>
      </c>
      <c r="K439" s="13">
        <f>VLOOKUP(C439,Summary!$D$6:$E$12,2,0)</f>
        <v>0.24</v>
      </c>
      <c r="L439" s="2" t="s">
        <v>84</v>
      </c>
      <c r="M439" s="2" t="str">
        <f t="shared" si="19"/>
        <v>vat not applied</v>
      </c>
      <c r="N439" s="2">
        <f t="shared" si="20"/>
        <v>3988.7999999999997</v>
      </c>
      <c r="O439" s="2">
        <v>498.6</v>
      </c>
      <c r="P439" s="2">
        <v>16121.4</v>
      </c>
      <c r="Q439" s="2">
        <v>8310</v>
      </c>
      <c r="R439" s="2">
        <v>7811.4</v>
      </c>
      <c r="S439" s="1">
        <v>45173</v>
      </c>
      <c r="T439" s="2">
        <f t="shared" si="18"/>
        <v>18559.949799244328</v>
      </c>
    </row>
    <row r="440" spans="1:20" x14ac:dyDescent="0.25">
      <c r="A440">
        <v>10128</v>
      </c>
      <c r="B440" t="s">
        <v>39</v>
      </c>
      <c r="C440" t="s">
        <v>32</v>
      </c>
      <c r="D440" t="s">
        <v>30</v>
      </c>
      <c r="E440" t="s">
        <v>44</v>
      </c>
      <c r="F440">
        <v>2021</v>
      </c>
      <c r="G440" t="str">
        <f>_xlfn.XLOOKUP(C440,Summary!$D$6:$D$12,Summary!$C$6:$C$12)</f>
        <v>Bertha</v>
      </c>
      <c r="H440" s="2">
        <v>3</v>
      </c>
      <c r="I440" s="2">
        <v>300</v>
      </c>
      <c r="J440" s="2">
        <v>606300</v>
      </c>
      <c r="K440" s="13">
        <f>VLOOKUP(C440,Summary!$D$6:$E$12,2,0)</f>
        <v>0.19</v>
      </c>
      <c r="L440" s="2" t="s">
        <v>84</v>
      </c>
      <c r="M440" s="2" t="str">
        <f t="shared" si="19"/>
        <v>vat not applied</v>
      </c>
      <c r="N440" s="2">
        <f t="shared" si="20"/>
        <v>115197</v>
      </c>
      <c r="O440" s="2">
        <v>24252</v>
      </c>
      <c r="P440" s="2">
        <v>582048</v>
      </c>
      <c r="Q440" s="2">
        <v>505250</v>
      </c>
      <c r="R440" s="2">
        <v>76798</v>
      </c>
      <c r="S440" s="1">
        <v>45273</v>
      </c>
      <c r="T440" s="2">
        <f t="shared" si="18"/>
        <v>677069.6488135882</v>
      </c>
    </row>
    <row r="441" spans="1:20" x14ac:dyDescent="0.25">
      <c r="A441">
        <v>88111</v>
      </c>
      <c r="B441" t="s">
        <v>29</v>
      </c>
      <c r="C441" t="s">
        <v>47</v>
      </c>
      <c r="D441" t="s">
        <v>42</v>
      </c>
      <c r="E441" t="s">
        <v>45</v>
      </c>
      <c r="F441">
        <v>1123</v>
      </c>
      <c r="G441" t="str">
        <f>_xlfn.XLOOKUP(C441,Summary!$D$6:$D$12,Summary!$C$6:$C$12)</f>
        <v>Pedro</v>
      </c>
      <c r="H441" s="2">
        <v>250</v>
      </c>
      <c r="I441" s="2">
        <v>20</v>
      </c>
      <c r="J441" s="2">
        <v>22460</v>
      </c>
      <c r="K441" s="13">
        <f>VLOOKUP(C441,Summary!$D$6:$E$12,2,0)</f>
        <v>0.21</v>
      </c>
      <c r="L441" s="2" t="s">
        <v>84</v>
      </c>
      <c r="M441" s="2" t="str">
        <f t="shared" si="19"/>
        <v>vat not applied</v>
      </c>
      <c r="N441" s="2">
        <f t="shared" si="20"/>
        <v>4716.5999999999995</v>
      </c>
      <c r="O441" s="2">
        <v>1347.6</v>
      </c>
      <c r="P441" s="2">
        <v>21112.400000000001</v>
      </c>
      <c r="Q441" s="2">
        <v>11230</v>
      </c>
      <c r="R441" s="2">
        <v>9882.4000000000015</v>
      </c>
      <c r="S441" s="1">
        <v>45268</v>
      </c>
      <c r="T441" s="2">
        <f t="shared" si="18"/>
        <v>25081.61687671646</v>
      </c>
    </row>
    <row r="442" spans="1:20" x14ac:dyDescent="0.25">
      <c r="A442">
        <v>66170</v>
      </c>
      <c r="B442" t="s">
        <v>29</v>
      </c>
      <c r="C442" t="s">
        <v>49</v>
      </c>
      <c r="D442" t="s">
        <v>40</v>
      </c>
      <c r="E442" t="s">
        <v>46</v>
      </c>
      <c r="F442">
        <v>2428</v>
      </c>
      <c r="G442" t="str">
        <f>_xlfn.XLOOKUP(C442,Summary!$D$6:$D$12,Summary!$C$6:$C$12)</f>
        <v xml:space="preserve">Klaas </v>
      </c>
      <c r="H442" s="2">
        <v>10</v>
      </c>
      <c r="I442" s="2">
        <v>20</v>
      </c>
      <c r="J442" s="2">
        <v>48560</v>
      </c>
      <c r="K442" s="13">
        <f>VLOOKUP(C442,Summary!$D$6:$E$12,2,0)</f>
        <v>0.24</v>
      </c>
      <c r="L442" s="2" t="s">
        <v>84</v>
      </c>
      <c r="M442" s="2" t="str">
        <f t="shared" si="19"/>
        <v>vat not applied</v>
      </c>
      <c r="N442" s="2">
        <f t="shared" si="20"/>
        <v>11654.4</v>
      </c>
      <c r="O442" s="2">
        <v>6798.4</v>
      </c>
      <c r="P442" s="2">
        <v>41761.599999999999</v>
      </c>
      <c r="Q442" s="2">
        <v>24280</v>
      </c>
      <c r="R442" s="2">
        <v>17481.599999999999</v>
      </c>
      <c r="S442" s="1">
        <v>45243</v>
      </c>
      <c r="T442" s="2">
        <f t="shared" si="18"/>
        <v>54228.108438706651</v>
      </c>
    </row>
    <row r="443" spans="1:20" x14ac:dyDescent="0.25">
      <c r="A443">
        <v>28680</v>
      </c>
      <c r="B443" t="s">
        <v>36</v>
      </c>
      <c r="C443" t="s">
        <v>32</v>
      </c>
      <c r="D443" t="s">
        <v>35</v>
      </c>
      <c r="E443" t="s">
        <v>31</v>
      </c>
      <c r="F443">
        <v>1545</v>
      </c>
      <c r="G443" t="str">
        <f>_xlfn.XLOOKUP(C443,Summary!$D$6:$D$12,Summary!$C$6:$C$12)</f>
        <v>Bertha</v>
      </c>
      <c r="H443" s="2">
        <v>5</v>
      </c>
      <c r="I443" s="2">
        <v>12</v>
      </c>
      <c r="J443" s="2">
        <v>18540</v>
      </c>
      <c r="K443" s="13">
        <f>VLOOKUP(C443,Summary!$D$6:$E$12,2,0)</f>
        <v>0.19</v>
      </c>
      <c r="L443" s="2" t="s">
        <v>83</v>
      </c>
      <c r="M443" s="2">
        <f t="shared" si="19"/>
        <v>3522.6</v>
      </c>
      <c r="N443" s="2">
        <f t="shared" si="20"/>
        <v>3522.6</v>
      </c>
      <c r="O443" s="2">
        <v>0</v>
      </c>
      <c r="P443" s="2">
        <v>18540</v>
      </c>
      <c r="Q443" s="2">
        <v>4635</v>
      </c>
      <c r="R443" s="2">
        <v>13905</v>
      </c>
      <c r="S443" s="1">
        <v>45188</v>
      </c>
      <c r="T443" s="2">
        <f t="shared" si="18"/>
        <v>20704.059523344753</v>
      </c>
    </row>
    <row r="444" spans="1:20" x14ac:dyDescent="0.25">
      <c r="A444">
        <v>15265</v>
      </c>
      <c r="B444" t="s">
        <v>39</v>
      </c>
      <c r="C444" t="s">
        <v>34</v>
      </c>
      <c r="D444" t="s">
        <v>35</v>
      </c>
      <c r="E444" t="s">
        <v>46</v>
      </c>
      <c r="F444">
        <v>1773</v>
      </c>
      <c r="G444" t="str">
        <f>_xlfn.XLOOKUP(C444,Summary!$D$6:$D$12,Summary!$C$6:$C$12)</f>
        <v>Francoise</v>
      </c>
      <c r="H444" s="2">
        <v>5</v>
      </c>
      <c r="I444" s="2">
        <v>300</v>
      </c>
      <c r="J444" s="2">
        <v>531900</v>
      </c>
      <c r="K444" s="13">
        <f>VLOOKUP(C444,Summary!$D$6:$E$12,2,0)</f>
        <v>0.2</v>
      </c>
      <c r="L444" s="2" t="s">
        <v>83</v>
      </c>
      <c r="M444" s="2">
        <f t="shared" si="19"/>
        <v>106380</v>
      </c>
      <c r="N444" s="2">
        <f t="shared" si="20"/>
        <v>106380</v>
      </c>
      <c r="O444" s="2">
        <v>63828</v>
      </c>
      <c r="P444" s="2">
        <v>468072</v>
      </c>
      <c r="Q444" s="2">
        <v>443250</v>
      </c>
      <c r="R444" s="2">
        <v>24822</v>
      </c>
      <c r="S444" s="1">
        <v>44961</v>
      </c>
      <c r="T444" s="2">
        <f t="shared" si="18"/>
        <v>593985.39700469654</v>
      </c>
    </row>
    <row r="445" spans="1:20" x14ac:dyDescent="0.25">
      <c r="A445">
        <v>93104</v>
      </c>
      <c r="B445" t="s">
        <v>29</v>
      </c>
      <c r="C445" t="s">
        <v>47</v>
      </c>
      <c r="D445" t="s">
        <v>43</v>
      </c>
      <c r="E445" t="s">
        <v>46</v>
      </c>
      <c r="F445">
        <v>2039</v>
      </c>
      <c r="G445" t="str">
        <f>_xlfn.XLOOKUP(C445,Summary!$D$6:$D$12,Summary!$C$6:$C$12)</f>
        <v>Pedro</v>
      </c>
      <c r="H445" s="2">
        <v>260</v>
      </c>
      <c r="I445" s="2">
        <v>20</v>
      </c>
      <c r="J445" s="2">
        <v>40780</v>
      </c>
      <c r="K445" s="13">
        <f>VLOOKUP(C445,Summary!$D$6:$E$12,2,0)</f>
        <v>0.21</v>
      </c>
      <c r="L445" s="2" t="s">
        <v>84</v>
      </c>
      <c r="M445" s="2" t="str">
        <f t="shared" si="19"/>
        <v>vat not applied</v>
      </c>
      <c r="N445" s="2">
        <f t="shared" si="20"/>
        <v>8563.7999999999993</v>
      </c>
      <c r="O445" s="2">
        <v>4078</v>
      </c>
      <c r="P445" s="2">
        <v>36702</v>
      </c>
      <c r="Q445" s="2">
        <v>20390</v>
      </c>
      <c r="R445" s="2">
        <v>16312</v>
      </c>
      <c r="S445" s="1">
        <v>45245</v>
      </c>
      <c r="T445" s="2">
        <f t="shared" si="18"/>
        <v>45539.997160841376</v>
      </c>
    </row>
    <row r="446" spans="1:20" x14ac:dyDescent="0.25">
      <c r="A446">
        <v>79740</v>
      </c>
      <c r="B446" t="s">
        <v>33</v>
      </c>
      <c r="C446" t="s">
        <v>47</v>
      </c>
      <c r="D446" t="s">
        <v>30</v>
      </c>
      <c r="E446" t="s">
        <v>31</v>
      </c>
      <c r="F446">
        <v>2470</v>
      </c>
      <c r="G446" t="str">
        <f>_xlfn.XLOOKUP(C446,Summary!$D$6:$D$12,Summary!$C$6:$C$12)</f>
        <v>Pedro</v>
      </c>
      <c r="H446" s="2">
        <v>3</v>
      </c>
      <c r="I446" s="2">
        <v>15</v>
      </c>
      <c r="J446" s="2">
        <v>37050</v>
      </c>
      <c r="K446" s="13">
        <f>VLOOKUP(C446,Summary!$D$6:$E$12,2,0)</f>
        <v>0.21</v>
      </c>
      <c r="L446" s="2" t="s">
        <v>83</v>
      </c>
      <c r="M446" s="2">
        <f t="shared" si="19"/>
        <v>7780.5</v>
      </c>
      <c r="N446" s="2">
        <f t="shared" si="20"/>
        <v>7780.5</v>
      </c>
      <c r="O446" s="2">
        <v>0</v>
      </c>
      <c r="P446" s="2">
        <v>37050</v>
      </c>
      <c r="Q446" s="2">
        <v>24700</v>
      </c>
      <c r="R446" s="2">
        <v>12350</v>
      </c>
      <c r="S446" s="1">
        <v>45197</v>
      </c>
      <c r="T446" s="2">
        <f t="shared" si="18"/>
        <v>41374.61733225044</v>
      </c>
    </row>
    <row r="447" spans="1:20" x14ac:dyDescent="0.25">
      <c r="A447">
        <v>41947</v>
      </c>
      <c r="B447" t="s">
        <v>29</v>
      </c>
      <c r="C447" t="s">
        <v>49</v>
      </c>
      <c r="D447" t="s">
        <v>42</v>
      </c>
      <c r="E447" t="s">
        <v>45</v>
      </c>
      <c r="F447">
        <v>1389</v>
      </c>
      <c r="G447" t="str">
        <f>_xlfn.XLOOKUP(C447,Summary!$D$6:$D$12,Summary!$C$6:$C$12)</f>
        <v xml:space="preserve">Klaas </v>
      </c>
      <c r="H447" s="2">
        <v>250</v>
      </c>
      <c r="I447" s="2">
        <v>20</v>
      </c>
      <c r="J447" s="2">
        <v>27780</v>
      </c>
      <c r="K447" s="13">
        <f>VLOOKUP(C447,Summary!$D$6:$E$12,2,0)</f>
        <v>0.24</v>
      </c>
      <c r="L447" s="2" t="s">
        <v>83</v>
      </c>
      <c r="M447" s="2">
        <f t="shared" si="19"/>
        <v>6667.2</v>
      </c>
      <c r="N447" s="2">
        <f t="shared" si="20"/>
        <v>6667.2</v>
      </c>
      <c r="O447" s="2">
        <v>1389</v>
      </c>
      <c r="P447" s="2">
        <v>26391</v>
      </c>
      <c r="Q447" s="2">
        <v>13890</v>
      </c>
      <c r="R447" s="2">
        <v>12501</v>
      </c>
      <c r="S447" s="1">
        <v>45162</v>
      </c>
      <c r="T447" s="2">
        <f t="shared" si="18"/>
        <v>31022.587570578064</v>
      </c>
    </row>
    <row r="448" spans="1:20" x14ac:dyDescent="0.25">
      <c r="A448">
        <v>55250</v>
      </c>
      <c r="B448" t="s">
        <v>36</v>
      </c>
      <c r="C448" t="s">
        <v>48</v>
      </c>
      <c r="D448" t="s">
        <v>42</v>
      </c>
      <c r="E448" t="s">
        <v>45</v>
      </c>
      <c r="F448">
        <v>1956</v>
      </c>
      <c r="G448" t="str">
        <f>_xlfn.XLOOKUP(C448,Summary!$D$6:$D$12,Summary!$C$6:$C$12)</f>
        <v>Luigi</v>
      </c>
      <c r="H448" s="2">
        <v>250</v>
      </c>
      <c r="I448" s="2">
        <v>12</v>
      </c>
      <c r="J448" s="2">
        <v>23472</v>
      </c>
      <c r="K448" s="13">
        <f>VLOOKUP(C448,Summary!$D$6:$E$12,2,0)</f>
        <v>0.22</v>
      </c>
      <c r="L448" s="2" t="s">
        <v>83</v>
      </c>
      <c r="M448" s="2">
        <f t="shared" si="19"/>
        <v>5163.84</v>
      </c>
      <c r="N448" s="2">
        <f t="shared" si="20"/>
        <v>5163.84</v>
      </c>
      <c r="O448" s="2">
        <v>2112.48</v>
      </c>
      <c r="P448" s="2">
        <v>21359.52</v>
      </c>
      <c r="Q448" s="2">
        <v>5868</v>
      </c>
      <c r="R448" s="2">
        <v>15491.52</v>
      </c>
      <c r="S448" s="1">
        <v>45091</v>
      </c>
      <c r="T448" s="2">
        <f t="shared" si="18"/>
        <v>26211.741377127728</v>
      </c>
    </row>
    <row r="449" spans="1:20" x14ac:dyDescent="0.25">
      <c r="A449">
        <v>29185</v>
      </c>
      <c r="B449" t="s">
        <v>36</v>
      </c>
      <c r="C449" t="s">
        <v>49</v>
      </c>
      <c r="D449" t="s">
        <v>30</v>
      </c>
      <c r="E449" t="s">
        <v>44</v>
      </c>
      <c r="F449">
        <v>1295</v>
      </c>
      <c r="G449" t="str">
        <f>_xlfn.XLOOKUP(C449,Summary!$D$6:$D$12,Summary!$C$6:$C$12)</f>
        <v xml:space="preserve">Klaas </v>
      </c>
      <c r="H449" s="2">
        <v>3</v>
      </c>
      <c r="I449" s="2">
        <v>12</v>
      </c>
      <c r="J449" s="2">
        <v>15540</v>
      </c>
      <c r="K449" s="13">
        <f>VLOOKUP(C449,Summary!$D$6:$E$12,2,0)</f>
        <v>0.24</v>
      </c>
      <c r="L449" s="2" t="s">
        <v>83</v>
      </c>
      <c r="M449" s="2">
        <f t="shared" si="19"/>
        <v>3729.6</v>
      </c>
      <c r="N449" s="2">
        <f t="shared" si="20"/>
        <v>3729.6</v>
      </c>
      <c r="O449" s="2">
        <v>310.8</v>
      </c>
      <c r="P449" s="2">
        <v>15229.2</v>
      </c>
      <c r="Q449" s="2">
        <v>3885</v>
      </c>
      <c r="R449" s="2">
        <v>11344.2</v>
      </c>
      <c r="S449" s="1">
        <v>45026</v>
      </c>
      <c r="T449" s="2">
        <f t="shared" si="18"/>
        <v>17353.888079437835</v>
      </c>
    </row>
    <row r="450" spans="1:20" x14ac:dyDescent="0.25">
      <c r="A450">
        <v>52336</v>
      </c>
      <c r="B450" t="s">
        <v>29</v>
      </c>
      <c r="C450" t="s">
        <v>48</v>
      </c>
      <c r="D450" t="s">
        <v>30</v>
      </c>
      <c r="E450" t="s">
        <v>45</v>
      </c>
      <c r="F450">
        <v>1761</v>
      </c>
      <c r="G450" t="str">
        <f>_xlfn.XLOOKUP(C450,Summary!$D$6:$D$12,Summary!$C$6:$C$12)</f>
        <v>Luigi</v>
      </c>
      <c r="H450" s="2">
        <v>3</v>
      </c>
      <c r="I450" s="2">
        <v>350</v>
      </c>
      <c r="J450" s="2">
        <v>616350</v>
      </c>
      <c r="K450" s="13">
        <f>VLOOKUP(C450,Summary!$D$6:$E$12,2,0)</f>
        <v>0.22</v>
      </c>
      <c r="L450" s="2" t="s">
        <v>83</v>
      </c>
      <c r="M450" s="2">
        <f t="shared" si="19"/>
        <v>135597</v>
      </c>
      <c r="N450" s="2">
        <f t="shared" si="20"/>
        <v>135597</v>
      </c>
      <c r="O450" s="2">
        <v>43144.5</v>
      </c>
      <c r="P450" s="2">
        <v>573205.5</v>
      </c>
      <c r="Q450" s="2">
        <v>457860</v>
      </c>
      <c r="R450" s="2">
        <v>115345.5</v>
      </c>
      <c r="S450" s="1">
        <v>45005</v>
      </c>
      <c r="T450" s="2">
        <f t="shared" ref="T450:T513" si="21">J450/USD</f>
        <v>688292.72315067635</v>
      </c>
    </row>
    <row r="451" spans="1:20" x14ac:dyDescent="0.25">
      <c r="A451">
        <v>77580</v>
      </c>
      <c r="B451" t="s">
        <v>29</v>
      </c>
      <c r="C451" t="s">
        <v>34</v>
      </c>
      <c r="D451" t="s">
        <v>40</v>
      </c>
      <c r="E451" t="s">
        <v>45</v>
      </c>
      <c r="F451">
        <v>2136</v>
      </c>
      <c r="G451" t="str">
        <f>_xlfn.XLOOKUP(C451,Summary!$D$6:$D$12,Summary!$C$6:$C$12)</f>
        <v>Francoise</v>
      </c>
      <c r="H451" s="2">
        <v>10</v>
      </c>
      <c r="I451" s="2">
        <v>7</v>
      </c>
      <c r="J451" s="2">
        <v>14952</v>
      </c>
      <c r="K451" s="13">
        <f>VLOOKUP(C451,Summary!$D$6:$E$12,2,0)</f>
        <v>0.2</v>
      </c>
      <c r="L451" s="2" t="s">
        <v>84</v>
      </c>
      <c r="M451" s="2" t="str">
        <f t="shared" ref="M451:M514" si="22">IF(L451="Yes",N451,"vat not applied")</f>
        <v>vat not applied</v>
      </c>
      <c r="N451" s="2">
        <f t="shared" ref="N451:N514" si="23">J451*K451</f>
        <v>2990.4</v>
      </c>
      <c r="O451" s="2">
        <v>747.6</v>
      </c>
      <c r="P451" s="2">
        <v>14204.4</v>
      </c>
      <c r="Q451" s="2">
        <v>10680</v>
      </c>
      <c r="R451" s="2">
        <v>3524.3999999999996</v>
      </c>
      <c r="S451" s="1">
        <v>45212</v>
      </c>
      <c r="T451" s="2">
        <f t="shared" si="21"/>
        <v>16697.254476432081</v>
      </c>
    </row>
    <row r="452" spans="1:20" x14ac:dyDescent="0.25">
      <c r="A452">
        <v>34298</v>
      </c>
      <c r="B452" t="s">
        <v>39</v>
      </c>
      <c r="C452" t="s">
        <v>48</v>
      </c>
      <c r="D452" t="s">
        <v>42</v>
      </c>
      <c r="E452" t="s">
        <v>46</v>
      </c>
      <c r="F452">
        <v>1010</v>
      </c>
      <c r="G452" t="str">
        <f>_xlfn.XLOOKUP(C452,Summary!$D$6:$D$12,Summary!$C$6:$C$12)</f>
        <v>Luigi</v>
      </c>
      <c r="H452" s="2">
        <v>250</v>
      </c>
      <c r="I452" s="2">
        <v>300</v>
      </c>
      <c r="J452" s="2">
        <v>303000</v>
      </c>
      <c r="K452" s="13">
        <f>VLOOKUP(C452,Summary!$D$6:$E$12,2,0)</f>
        <v>0.22</v>
      </c>
      <c r="L452" s="2" t="s">
        <v>83</v>
      </c>
      <c r="M452" s="2">
        <f t="shared" si="22"/>
        <v>66660</v>
      </c>
      <c r="N452" s="2">
        <f t="shared" si="23"/>
        <v>66660</v>
      </c>
      <c r="O452" s="2">
        <v>42420</v>
      </c>
      <c r="P452" s="2">
        <v>260580</v>
      </c>
      <c r="Q452" s="2">
        <v>252500</v>
      </c>
      <c r="R452" s="2">
        <v>8080</v>
      </c>
      <c r="S452" s="1">
        <v>44973</v>
      </c>
      <c r="T452" s="2">
        <f t="shared" si="21"/>
        <v>338367.31583459873</v>
      </c>
    </row>
    <row r="453" spans="1:20" x14ac:dyDescent="0.25">
      <c r="A453">
        <v>90957</v>
      </c>
      <c r="B453" t="s">
        <v>29</v>
      </c>
      <c r="C453" t="s">
        <v>49</v>
      </c>
      <c r="D453" t="s">
        <v>41</v>
      </c>
      <c r="E453" t="s">
        <v>45</v>
      </c>
      <c r="F453">
        <v>1269</v>
      </c>
      <c r="G453" t="str">
        <f>_xlfn.XLOOKUP(C453,Summary!$D$6:$D$12,Summary!$C$6:$C$12)</f>
        <v xml:space="preserve">Klaas </v>
      </c>
      <c r="H453" s="2">
        <v>120</v>
      </c>
      <c r="I453" s="2">
        <v>350</v>
      </c>
      <c r="J453" s="2">
        <v>444150</v>
      </c>
      <c r="K453" s="13">
        <f>VLOOKUP(C453,Summary!$D$6:$E$12,2,0)</f>
        <v>0.24</v>
      </c>
      <c r="L453" s="2" t="s">
        <v>84</v>
      </c>
      <c r="M453" s="2" t="str">
        <f t="shared" si="22"/>
        <v>vat not applied</v>
      </c>
      <c r="N453" s="2">
        <f t="shared" si="23"/>
        <v>106596</v>
      </c>
      <c r="O453" s="2">
        <v>39973.5</v>
      </c>
      <c r="P453" s="2">
        <v>404176.5</v>
      </c>
      <c r="Q453" s="2">
        <v>329940</v>
      </c>
      <c r="R453" s="2">
        <v>74236.5</v>
      </c>
      <c r="S453" s="1">
        <v>45062</v>
      </c>
      <c r="T453" s="2">
        <f t="shared" si="21"/>
        <v>495992.88227041921</v>
      </c>
    </row>
    <row r="454" spans="1:20" x14ac:dyDescent="0.25">
      <c r="A454">
        <v>57507</v>
      </c>
      <c r="B454" t="s">
        <v>29</v>
      </c>
      <c r="C454" t="s">
        <v>48</v>
      </c>
      <c r="D454" t="s">
        <v>30</v>
      </c>
      <c r="E454" t="s">
        <v>45</v>
      </c>
      <c r="F454">
        <v>570</v>
      </c>
      <c r="G454" t="str">
        <f>_xlfn.XLOOKUP(C454,Summary!$D$6:$D$12,Summary!$C$6:$C$12)</f>
        <v>Luigi</v>
      </c>
      <c r="H454" s="2">
        <v>3</v>
      </c>
      <c r="I454" s="2">
        <v>7</v>
      </c>
      <c r="J454" s="2">
        <v>3990</v>
      </c>
      <c r="K454" s="13">
        <f>VLOOKUP(C454,Summary!$D$6:$E$12,2,0)</f>
        <v>0.22</v>
      </c>
      <c r="L454" s="2" t="s">
        <v>84</v>
      </c>
      <c r="M454" s="2" t="str">
        <f t="shared" si="22"/>
        <v>vat not applied</v>
      </c>
      <c r="N454" s="2">
        <f t="shared" si="23"/>
        <v>877.8</v>
      </c>
      <c r="O454" s="2">
        <v>199.5</v>
      </c>
      <c r="P454" s="2">
        <v>3790.5</v>
      </c>
      <c r="Q454" s="2">
        <v>2850</v>
      </c>
      <c r="R454" s="2">
        <v>940.5</v>
      </c>
      <c r="S454" s="1">
        <v>45272</v>
      </c>
      <c r="T454" s="2">
        <f t="shared" si="21"/>
        <v>4455.7280203962009</v>
      </c>
    </row>
    <row r="455" spans="1:20" x14ac:dyDescent="0.25">
      <c r="A455">
        <v>35175</v>
      </c>
      <c r="B455" t="s">
        <v>39</v>
      </c>
      <c r="C455" t="s">
        <v>37</v>
      </c>
      <c r="D455" t="s">
        <v>30</v>
      </c>
      <c r="E455" t="s">
        <v>44</v>
      </c>
      <c r="F455">
        <v>689</v>
      </c>
      <c r="G455" t="str">
        <f>_xlfn.XLOOKUP(C455,Summary!$D$6:$D$12,Summary!$C$6:$C$12)</f>
        <v>Ciarán</v>
      </c>
      <c r="H455" s="2">
        <v>3</v>
      </c>
      <c r="I455" s="2">
        <v>300</v>
      </c>
      <c r="J455" s="2">
        <v>206700</v>
      </c>
      <c r="K455" s="13">
        <f>VLOOKUP(C455,Summary!$D$6:$E$12,2,0)</f>
        <v>0.23</v>
      </c>
      <c r="L455" s="2" t="s">
        <v>83</v>
      </c>
      <c r="M455" s="2">
        <f t="shared" si="22"/>
        <v>47541</v>
      </c>
      <c r="N455" s="2">
        <f t="shared" si="23"/>
        <v>47541</v>
      </c>
      <c r="O455" s="2">
        <v>6201</v>
      </c>
      <c r="P455" s="2">
        <v>200499</v>
      </c>
      <c r="Q455" s="2">
        <v>172250</v>
      </c>
      <c r="R455" s="2">
        <v>28249</v>
      </c>
      <c r="S455" s="1">
        <v>45287</v>
      </c>
      <c r="T455" s="2">
        <f t="shared" si="21"/>
        <v>230826.81248518667</v>
      </c>
    </row>
    <row r="456" spans="1:20" x14ac:dyDescent="0.25">
      <c r="A456">
        <v>17414</v>
      </c>
      <c r="B456" t="s">
        <v>29</v>
      </c>
      <c r="C456" t="s">
        <v>34</v>
      </c>
      <c r="D456" t="s">
        <v>41</v>
      </c>
      <c r="E456" t="s">
        <v>44</v>
      </c>
      <c r="F456">
        <v>3864</v>
      </c>
      <c r="G456" t="str">
        <f>_xlfn.XLOOKUP(C456,Summary!$D$6:$D$12,Summary!$C$6:$C$12)</f>
        <v>Francoise</v>
      </c>
      <c r="H456" s="2">
        <v>120</v>
      </c>
      <c r="I456" s="2">
        <v>20</v>
      </c>
      <c r="J456" s="2">
        <v>77280</v>
      </c>
      <c r="K456" s="13">
        <f>VLOOKUP(C456,Summary!$D$6:$E$12,2,0)</f>
        <v>0.2</v>
      </c>
      <c r="L456" s="2" t="s">
        <v>83</v>
      </c>
      <c r="M456" s="2">
        <f t="shared" si="22"/>
        <v>15456</v>
      </c>
      <c r="N456" s="2">
        <f t="shared" si="23"/>
        <v>15456</v>
      </c>
      <c r="O456" s="2">
        <v>772.80000000000007</v>
      </c>
      <c r="P456" s="2">
        <v>76507.200000000012</v>
      </c>
      <c r="Q456" s="2">
        <v>38640</v>
      </c>
      <c r="R456" s="2">
        <v>37867.200000000004</v>
      </c>
      <c r="S456" s="1">
        <v>45189</v>
      </c>
      <c r="T456" s="2">
        <f t="shared" si="21"/>
        <v>86300.416395042208</v>
      </c>
    </row>
    <row r="457" spans="1:20" x14ac:dyDescent="0.25">
      <c r="A457">
        <v>28893</v>
      </c>
      <c r="B457" t="s">
        <v>29</v>
      </c>
      <c r="C457" t="s">
        <v>34</v>
      </c>
      <c r="D457" t="s">
        <v>42</v>
      </c>
      <c r="E457" t="s">
        <v>45</v>
      </c>
      <c r="F457">
        <v>2487</v>
      </c>
      <c r="G457" t="str">
        <f>_xlfn.XLOOKUP(C457,Summary!$D$6:$D$12,Summary!$C$6:$C$12)</f>
        <v>Francoise</v>
      </c>
      <c r="H457" s="2">
        <v>250</v>
      </c>
      <c r="I457" s="2">
        <v>7</v>
      </c>
      <c r="J457" s="2">
        <v>17409</v>
      </c>
      <c r="K457" s="13">
        <f>VLOOKUP(C457,Summary!$D$6:$E$12,2,0)</f>
        <v>0.2</v>
      </c>
      <c r="L457" s="2" t="s">
        <v>84</v>
      </c>
      <c r="M457" s="2" t="str">
        <f t="shared" si="22"/>
        <v>vat not applied</v>
      </c>
      <c r="N457" s="2">
        <f t="shared" si="23"/>
        <v>3481.8</v>
      </c>
      <c r="O457" s="2">
        <v>870.45</v>
      </c>
      <c r="P457" s="2">
        <v>16538.55</v>
      </c>
      <c r="Q457" s="2">
        <v>12435</v>
      </c>
      <c r="R457" s="2">
        <v>4103.5499999999993</v>
      </c>
      <c r="S457" s="1">
        <v>45029</v>
      </c>
      <c r="T457" s="2">
        <f t="shared" si="21"/>
        <v>19441.044888991848</v>
      </c>
    </row>
    <row r="458" spans="1:20" x14ac:dyDescent="0.25">
      <c r="A458">
        <v>19084</v>
      </c>
      <c r="B458" t="s">
        <v>38</v>
      </c>
      <c r="C458" t="s">
        <v>48</v>
      </c>
      <c r="D458" t="s">
        <v>35</v>
      </c>
      <c r="E458" t="s">
        <v>46</v>
      </c>
      <c r="F458">
        <v>1804</v>
      </c>
      <c r="G458" t="str">
        <f>_xlfn.XLOOKUP(C458,Summary!$D$6:$D$12,Summary!$C$6:$C$12)</f>
        <v>Luigi</v>
      </c>
      <c r="H458" s="2">
        <v>5</v>
      </c>
      <c r="I458" s="2">
        <v>125</v>
      </c>
      <c r="J458" s="2">
        <v>225500</v>
      </c>
      <c r="K458" s="13">
        <f>VLOOKUP(C458,Summary!$D$6:$E$12,2,0)</f>
        <v>0.22</v>
      </c>
      <c r="L458" s="2" t="s">
        <v>84</v>
      </c>
      <c r="M458" s="2" t="str">
        <f t="shared" si="22"/>
        <v>vat not applied</v>
      </c>
      <c r="N458" s="2">
        <f t="shared" si="23"/>
        <v>49610</v>
      </c>
      <c r="O458" s="2">
        <v>22550</v>
      </c>
      <c r="P458" s="2">
        <v>202950</v>
      </c>
      <c r="Q458" s="2">
        <v>216480</v>
      </c>
      <c r="R458" s="2">
        <v>-13530</v>
      </c>
      <c r="S458" s="1">
        <v>45241</v>
      </c>
      <c r="T458" s="2">
        <f t="shared" si="21"/>
        <v>251821.22020033668</v>
      </c>
    </row>
    <row r="459" spans="1:20" x14ac:dyDescent="0.25">
      <c r="A459">
        <v>71398</v>
      </c>
      <c r="B459" t="s">
        <v>36</v>
      </c>
      <c r="C459" t="s">
        <v>48</v>
      </c>
      <c r="D459" t="s">
        <v>40</v>
      </c>
      <c r="E459" t="s">
        <v>46</v>
      </c>
      <c r="F459">
        <v>386</v>
      </c>
      <c r="G459" t="str">
        <f>_xlfn.XLOOKUP(C459,Summary!$D$6:$D$12,Summary!$C$6:$C$12)</f>
        <v>Luigi</v>
      </c>
      <c r="H459" s="2">
        <v>10</v>
      </c>
      <c r="I459" s="2">
        <v>12</v>
      </c>
      <c r="J459" s="2">
        <v>4632</v>
      </c>
      <c r="K459" s="13">
        <f>VLOOKUP(C459,Summary!$D$6:$E$12,2,0)</f>
        <v>0.22</v>
      </c>
      <c r="L459" s="2" t="s">
        <v>84</v>
      </c>
      <c r="M459" s="2" t="str">
        <f t="shared" si="22"/>
        <v>vat not applied</v>
      </c>
      <c r="N459" s="2">
        <f t="shared" si="23"/>
        <v>1019.04</v>
      </c>
      <c r="O459" s="2">
        <v>463.2</v>
      </c>
      <c r="P459" s="2">
        <v>4168.8</v>
      </c>
      <c r="Q459" s="2">
        <v>1158</v>
      </c>
      <c r="R459" s="2">
        <v>3010.8</v>
      </c>
      <c r="S459" s="1">
        <v>45180</v>
      </c>
      <c r="T459" s="2">
        <f t="shared" si="21"/>
        <v>5172.664709392282</v>
      </c>
    </row>
    <row r="460" spans="1:20" x14ac:dyDescent="0.25">
      <c r="A460">
        <v>80682</v>
      </c>
      <c r="B460" t="s">
        <v>39</v>
      </c>
      <c r="C460" t="s">
        <v>47</v>
      </c>
      <c r="D460" t="s">
        <v>40</v>
      </c>
      <c r="E460" t="s">
        <v>45</v>
      </c>
      <c r="F460">
        <v>2565</v>
      </c>
      <c r="G460" t="str">
        <f>_xlfn.XLOOKUP(C460,Summary!$D$6:$D$12,Summary!$C$6:$C$12)</f>
        <v>Pedro</v>
      </c>
      <c r="H460" s="2">
        <v>10</v>
      </c>
      <c r="I460" s="2">
        <v>300</v>
      </c>
      <c r="J460" s="2">
        <v>769500</v>
      </c>
      <c r="K460" s="13">
        <f>VLOOKUP(C460,Summary!$D$6:$E$12,2,0)</f>
        <v>0.21</v>
      </c>
      <c r="L460" s="2" t="s">
        <v>84</v>
      </c>
      <c r="M460" s="2" t="str">
        <f t="shared" si="22"/>
        <v>vat not applied</v>
      </c>
      <c r="N460" s="2">
        <f t="shared" si="23"/>
        <v>161595</v>
      </c>
      <c r="O460" s="2">
        <v>69255</v>
      </c>
      <c r="P460" s="2">
        <v>700245</v>
      </c>
      <c r="Q460" s="2">
        <v>641250</v>
      </c>
      <c r="R460" s="2">
        <v>58995</v>
      </c>
      <c r="S460" s="1">
        <v>45146</v>
      </c>
      <c r="T460" s="2">
        <f t="shared" si="21"/>
        <v>859318.9753621245</v>
      </c>
    </row>
    <row r="461" spans="1:20" x14ac:dyDescent="0.25">
      <c r="A461">
        <v>47208</v>
      </c>
      <c r="B461" t="s">
        <v>39</v>
      </c>
      <c r="C461" t="s">
        <v>47</v>
      </c>
      <c r="D461" t="s">
        <v>42</v>
      </c>
      <c r="E461" t="s">
        <v>45</v>
      </c>
      <c r="F461">
        <v>2747</v>
      </c>
      <c r="G461" t="str">
        <f>_xlfn.XLOOKUP(C461,Summary!$D$6:$D$12,Summary!$C$6:$C$12)</f>
        <v>Pedro</v>
      </c>
      <c r="H461" s="2">
        <v>250</v>
      </c>
      <c r="I461" s="2">
        <v>300</v>
      </c>
      <c r="J461" s="2">
        <v>824100</v>
      </c>
      <c r="K461" s="13">
        <f>VLOOKUP(C461,Summary!$D$6:$E$12,2,0)</f>
        <v>0.21</v>
      </c>
      <c r="L461" s="2" t="s">
        <v>83</v>
      </c>
      <c r="M461" s="2">
        <f t="shared" si="22"/>
        <v>173061</v>
      </c>
      <c r="N461" s="2">
        <f t="shared" si="23"/>
        <v>173061</v>
      </c>
      <c r="O461" s="2">
        <v>57687</v>
      </c>
      <c r="P461" s="2">
        <v>766413</v>
      </c>
      <c r="Q461" s="2">
        <v>686750</v>
      </c>
      <c r="R461" s="2">
        <v>79663</v>
      </c>
      <c r="S461" s="1">
        <v>45124</v>
      </c>
      <c r="T461" s="2">
        <f t="shared" si="21"/>
        <v>920292.09564123047</v>
      </c>
    </row>
    <row r="462" spans="1:20" x14ac:dyDescent="0.25">
      <c r="A462">
        <v>75550</v>
      </c>
      <c r="B462" t="s">
        <v>29</v>
      </c>
      <c r="C462" t="s">
        <v>48</v>
      </c>
      <c r="D462" t="s">
        <v>40</v>
      </c>
      <c r="E462" t="s">
        <v>46</v>
      </c>
      <c r="F462">
        <v>267</v>
      </c>
      <c r="G462" t="str">
        <f>_xlfn.XLOOKUP(C462,Summary!$D$6:$D$12,Summary!$C$6:$C$12)</f>
        <v>Luigi</v>
      </c>
      <c r="H462" s="2">
        <v>10</v>
      </c>
      <c r="I462" s="2">
        <v>20</v>
      </c>
      <c r="J462" s="2">
        <v>5340</v>
      </c>
      <c r="K462" s="13">
        <f>VLOOKUP(C462,Summary!$D$6:$E$12,2,0)</f>
        <v>0.22</v>
      </c>
      <c r="L462" s="2" t="s">
        <v>84</v>
      </c>
      <c r="M462" s="2" t="str">
        <f t="shared" si="22"/>
        <v>vat not applied</v>
      </c>
      <c r="N462" s="2">
        <f t="shared" si="23"/>
        <v>1174.8</v>
      </c>
      <c r="O462" s="2">
        <v>801</v>
      </c>
      <c r="P462" s="2">
        <v>4539</v>
      </c>
      <c r="Q462" s="2">
        <v>2670</v>
      </c>
      <c r="R462" s="2">
        <v>1869</v>
      </c>
      <c r="S462" s="1">
        <v>45147</v>
      </c>
      <c r="T462" s="2">
        <f t="shared" si="21"/>
        <v>5963.3051701543145</v>
      </c>
    </row>
    <row r="463" spans="1:20" x14ac:dyDescent="0.25">
      <c r="A463">
        <v>87004</v>
      </c>
      <c r="B463" t="s">
        <v>29</v>
      </c>
      <c r="C463" t="s">
        <v>48</v>
      </c>
      <c r="D463" t="s">
        <v>35</v>
      </c>
      <c r="E463" t="s">
        <v>46</v>
      </c>
      <c r="F463">
        <v>2996</v>
      </c>
      <c r="G463" t="str">
        <f>_xlfn.XLOOKUP(C463,Summary!$D$6:$D$12,Summary!$C$6:$C$12)</f>
        <v>Luigi</v>
      </c>
      <c r="H463" s="2">
        <v>5</v>
      </c>
      <c r="I463" s="2">
        <v>7</v>
      </c>
      <c r="J463" s="2">
        <v>20972</v>
      </c>
      <c r="K463" s="13">
        <f>VLOOKUP(C463,Summary!$D$6:$E$12,2,0)</f>
        <v>0.22</v>
      </c>
      <c r="L463" s="2" t="s">
        <v>84</v>
      </c>
      <c r="M463" s="2" t="str">
        <f t="shared" si="22"/>
        <v>vat not applied</v>
      </c>
      <c r="N463" s="2">
        <f t="shared" si="23"/>
        <v>4613.84</v>
      </c>
      <c r="O463" s="2">
        <v>2936.08</v>
      </c>
      <c r="P463" s="2">
        <v>18035.919999999998</v>
      </c>
      <c r="Q463" s="2">
        <v>14980</v>
      </c>
      <c r="R463" s="2">
        <v>3055.9199999999983</v>
      </c>
      <c r="S463" s="1">
        <v>44998</v>
      </c>
      <c r="T463" s="2">
        <f t="shared" si="21"/>
        <v>23419.931840538629</v>
      </c>
    </row>
    <row r="464" spans="1:20" x14ac:dyDescent="0.25">
      <c r="A464">
        <v>15241</v>
      </c>
      <c r="B464" t="s">
        <v>36</v>
      </c>
      <c r="C464" t="s">
        <v>49</v>
      </c>
      <c r="D464" t="s">
        <v>30</v>
      </c>
      <c r="E464" t="s">
        <v>44</v>
      </c>
      <c r="F464">
        <v>1445</v>
      </c>
      <c r="G464" t="str">
        <f>_xlfn.XLOOKUP(C464,Summary!$D$6:$D$12,Summary!$C$6:$C$12)</f>
        <v xml:space="preserve">Klaas </v>
      </c>
      <c r="H464" s="2">
        <v>3</v>
      </c>
      <c r="I464" s="2">
        <v>12</v>
      </c>
      <c r="J464" s="2">
        <v>17340</v>
      </c>
      <c r="K464" s="13">
        <f>VLOOKUP(C464,Summary!$D$6:$E$12,2,0)</f>
        <v>0.24</v>
      </c>
      <c r="L464" s="2" t="s">
        <v>84</v>
      </c>
      <c r="M464" s="2" t="str">
        <f t="shared" si="22"/>
        <v>vat not applied</v>
      </c>
      <c r="N464" s="2">
        <f t="shared" si="23"/>
        <v>4161.5999999999995</v>
      </c>
      <c r="O464" s="2">
        <v>173.4</v>
      </c>
      <c r="P464" s="2">
        <v>17166.599999999999</v>
      </c>
      <c r="Q464" s="2">
        <v>4335</v>
      </c>
      <c r="R464" s="2">
        <v>12831.599999999999</v>
      </c>
      <c r="S464" s="1">
        <v>44974</v>
      </c>
      <c r="T464" s="2">
        <f t="shared" si="21"/>
        <v>19363.990945781989</v>
      </c>
    </row>
    <row r="465" spans="1:20" x14ac:dyDescent="0.25">
      <c r="A465">
        <v>30380</v>
      </c>
      <c r="B465" t="s">
        <v>38</v>
      </c>
      <c r="C465" t="s">
        <v>47</v>
      </c>
      <c r="D465" t="s">
        <v>30</v>
      </c>
      <c r="E465" t="s">
        <v>45</v>
      </c>
      <c r="F465">
        <v>1540</v>
      </c>
      <c r="G465" t="str">
        <f>_xlfn.XLOOKUP(C465,Summary!$D$6:$D$12,Summary!$C$6:$C$12)</f>
        <v>Pedro</v>
      </c>
      <c r="H465" s="2">
        <v>3</v>
      </c>
      <c r="I465" s="2">
        <v>125</v>
      </c>
      <c r="J465" s="2">
        <v>192500</v>
      </c>
      <c r="K465" s="13">
        <f>VLOOKUP(C465,Summary!$D$6:$E$12,2,0)</f>
        <v>0.21</v>
      </c>
      <c r="L465" s="2" t="s">
        <v>84</v>
      </c>
      <c r="M465" s="2" t="str">
        <f t="shared" si="22"/>
        <v>vat not applied</v>
      </c>
      <c r="N465" s="2">
        <f t="shared" si="23"/>
        <v>40425</v>
      </c>
      <c r="O465" s="2">
        <v>15400</v>
      </c>
      <c r="P465" s="2">
        <v>177100</v>
      </c>
      <c r="Q465" s="2">
        <v>184800</v>
      </c>
      <c r="R465" s="2">
        <v>-7700</v>
      </c>
      <c r="S465" s="1">
        <v>44970</v>
      </c>
      <c r="T465" s="2">
        <f t="shared" si="21"/>
        <v>214969.3343173606</v>
      </c>
    </row>
    <row r="466" spans="1:20" x14ac:dyDescent="0.25">
      <c r="A466">
        <v>40276</v>
      </c>
      <c r="B466" t="s">
        <v>39</v>
      </c>
      <c r="C466" t="s">
        <v>48</v>
      </c>
      <c r="D466" t="s">
        <v>43</v>
      </c>
      <c r="E466" t="s">
        <v>46</v>
      </c>
      <c r="F466">
        <v>2993</v>
      </c>
      <c r="G466" t="str">
        <f>_xlfn.XLOOKUP(C466,Summary!$D$6:$D$12,Summary!$C$6:$C$12)</f>
        <v>Luigi</v>
      </c>
      <c r="H466" s="2">
        <v>260</v>
      </c>
      <c r="I466" s="2">
        <v>300</v>
      </c>
      <c r="J466" s="2">
        <v>897900</v>
      </c>
      <c r="K466" s="13">
        <f>VLOOKUP(C466,Summary!$D$6:$E$12,2,0)</f>
        <v>0.22</v>
      </c>
      <c r="L466" s="2" t="s">
        <v>83</v>
      </c>
      <c r="M466" s="2">
        <f t="shared" si="22"/>
        <v>197538</v>
      </c>
      <c r="N466" s="2">
        <f t="shared" si="23"/>
        <v>197538</v>
      </c>
      <c r="O466" s="2">
        <v>89790</v>
      </c>
      <c r="P466" s="2">
        <v>808110</v>
      </c>
      <c r="Q466" s="2">
        <v>748250</v>
      </c>
      <c r="R466" s="2">
        <v>59860</v>
      </c>
      <c r="S466" s="1">
        <v>45210</v>
      </c>
      <c r="T466" s="2">
        <f t="shared" si="21"/>
        <v>1002706.3131613407</v>
      </c>
    </row>
    <row r="467" spans="1:20" x14ac:dyDescent="0.25">
      <c r="A467">
        <v>90609</v>
      </c>
      <c r="B467" t="s">
        <v>38</v>
      </c>
      <c r="C467" t="s">
        <v>49</v>
      </c>
      <c r="D467" t="s">
        <v>30</v>
      </c>
      <c r="E467" t="s">
        <v>46</v>
      </c>
      <c r="F467">
        <v>2416</v>
      </c>
      <c r="G467" t="str">
        <f>_xlfn.XLOOKUP(C467,Summary!$D$6:$D$12,Summary!$C$6:$C$12)</f>
        <v xml:space="preserve">Klaas </v>
      </c>
      <c r="H467" s="2">
        <v>3</v>
      </c>
      <c r="I467" s="2">
        <v>125</v>
      </c>
      <c r="J467" s="2">
        <v>302000</v>
      </c>
      <c r="K467" s="13">
        <f>VLOOKUP(C467,Summary!$D$6:$E$12,2,0)</f>
        <v>0.24</v>
      </c>
      <c r="L467" s="2" t="s">
        <v>83</v>
      </c>
      <c r="M467" s="2">
        <f t="shared" si="22"/>
        <v>72480</v>
      </c>
      <c r="N467" s="2">
        <f t="shared" si="23"/>
        <v>72480</v>
      </c>
      <c r="O467" s="2">
        <v>36240</v>
      </c>
      <c r="P467" s="2">
        <v>265760</v>
      </c>
      <c r="Q467" s="2">
        <v>289920</v>
      </c>
      <c r="R467" s="2">
        <v>-24160</v>
      </c>
      <c r="S467" s="1">
        <v>45263</v>
      </c>
      <c r="T467" s="2">
        <f t="shared" si="21"/>
        <v>337250.59201996308</v>
      </c>
    </row>
    <row r="468" spans="1:20" x14ac:dyDescent="0.25">
      <c r="A468">
        <v>14113</v>
      </c>
      <c r="B468" t="s">
        <v>29</v>
      </c>
      <c r="C468" t="s">
        <v>32</v>
      </c>
      <c r="D468" t="s">
        <v>40</v>
      </c>
      <c r="E468" t="s">
        <v>45</v>
      </c>
      <c r="F468">
        <v>2146</v>
      </c>
      <c r="G468" t="str">
        <f>_xlfn.XLOOKUP(C468,Summary!$D$6:$D$12,Summary!$C$6:$C$12)</f>
        <v>Bertha</v>
      </c>
      <c r="H468" s="2">
        <v>10</v>
      </c>
      <c r="I468" s="2">
        <v>350</v>
      </c>
      <c r="J468" s="2">
        <v>751100</v>
      </c>
      <c r="K468" s="13">
        <f>VLOOKUP(C468,Summary!$D$6:$E$12,2,0)</f>
        <v>0.19</v>
      </c>
      <c r="L468" s="2" t="s">
        <v>84</v>
      </c>
      <c r="M468" s="2" t="str">
        <f t="shared" si="22"/>
        <v>vat not applied</v>
      </c>
      <c r="N468" s="2">
        <f t="shared" si="23"/>
        <v>142709</v>
      </c>
      <c r="O468" s="2">
        <v>60088</v>
      </c>
      <c r="P468" s="2">
        <v>691012</v>
      </c>
      <c r="Q468" s="2">
        <v>557960</v>
      </c>
      <c r="R468" s="2">
        <v>133052</v>
      </c>
      <c r="S468" s="1">
        <v>45103</v>
      </c>
      <c r="T468" s="2">
        <f t="shared" si="21"/>
        <v>838771.25717282877</v>
      </c>
    </row>
    <row r="469" spans="1:20" x14ac:dyDescent="0.25">
      <c r="A469">
        <v>68421</v>
      </c>
      <c r="B469" t="s">
        <v>29</v>
      </c>
      <c r="C469" t="s">
        <v>48</v>
      </c>
      <c r="D469" t="s">
        <v>42</v>
      </c>
      <c r="E469" t="s">
        <v>45</v>
      </c>
      <c r="F469">
        <v>1351.5</v>
      </c>
      <c r="G469" t="str">
        <f>_xlfn.XLOOKUP(C469,Summary!$D$6:$D$12,Summary!$C$6:$C$12)</f>
        <v>Luigi</v>
      </c>
      <c r="H469" s="2">
        <v>250</v>
      </c>
      <c r="I469" s="2">
        <v>350</v>
      </c>
      <c r="J469" s="2">
        <v>473025</v>
      </c>
      <c r="K469" s="13">
        <f>VLOOKUP(C469,Summary!$D$6:$E$12,2,0)</f>
        <v>0.22</v>
      </c>
      <c r="L469" s="2" t="s">
        <v>83</v>
      </c>
      <c r="M469" s="2">
        <f t="shared" si="22"/>
        <v>104065.5</v>
      </c>
      <c r="N469" s="2">
        <f t="shared" si="23"/>
        <v>104065.5</v>
      </c>
      <c r="O469" s="2">
        <v>42572.25</v>
      </c>
      <c r="P469" s="2">
        <v>430452.75</v>
      </c>
      <c r="Q469" s="2">
        <v>351390</v>
      </c>
      <c r="R469" s="2">
        <v>79062.75</v>
      </c>
      <c r="S469" s="1">
        <v>45189</v>
      </c>
      <c r="T469" s="2">
        <f t="shared" si="21"/>
        <v>528238.28241802333</v>
      </c>
    </row>
    <row r="470" spans="1:20" x14ac:dyDescent="0.25">
      <c r="A470">
        <v>91955</v>
      </c>
      <c r="B470" t="s">
        <v>38</v>
      </c>
      <c r="C470" t="s">
        <v>37</v>
      </c>
      <c r="D470" t="s">
        <v>40</v>
      </c>
      <c r="E470" t="s">
        <v>44</v>
      </c>
      <c r="F470">
        <v>662</v>
      </c>
      <c r="G470" t="str">
        <f>_xlfn.XLOOKUP(C470,Summary!$D$6:$D$12,Summary!$C$6:$C$12)</f>
        <v>Ciarán</v>
      </c>
      <c r="H470" s="2">
        <v>10</v>
      </c>
      <c r="I470" s="2">
        <v>125</v>
      </c>
      <c r="J470" s="2">
        <v>82750</v>
      </c>
      <c r="K470" s="13">
        <f>VLOOKUP(C470,Summary!$D$6:$E$12,2,0)</f>
        <v>0.23</v>
      </c>
      <c r="L470" s="2" t="s">
        <v>84</v>
      </c>
      <c r="M470" s="2" t="str">
        <f t="shared" si="22"/>
        <v>vat not applied</v>
      </c>
      <c r="N470" s="2">
        <f t="shared" si="23"/>
        <v>19032.5</v>
      </c>
      <c r="O470" s="2">
        <v>1655</v>
      </c>
      <c r="P470" s="2">
        <v>81095</v>
      </c>
      <c r="Q470" s="2">
        <v>79440</v>
      </c>
      <c r="R470" s="2">
        <v>1655</v>
      </c>
      <c r="S470" s="1">
        <v>45191</v>
      </c>
      <c r="T470" s="2">
        <f t="shared" si="21"/>
        <v>92408.895661099159</v>
      </c>
    </row>
    <row r="471" spans="1:20" x14ac:dyDescent="0.25">
      <c r="A471">
        <v>36095</v>
      </c>
      <c r="B471" t="s">
        <v>29</v>
      </c>
      <c r="C471" t="s">
        <v>32</v>
      </c>
      <c r="D471" t="s">
        <v>30</v>
      </c>
      <c r="E471" t="s">
        <v>46</v>
      </c>
      <c r="F471">
        <v>442</v>
      </c>
      <c r="G471" t="str">
        <f>_xlfn.XLOOKUP(C471,Summary!$D$6:$D$12,Summary!$C$6:$C$12)</f>
        <v>Bertha</v>
      </c>
      <c r="H471" s="2">
        <v>3</v>
      </c>
      <c r="I471" s="2">
        <v>20</v>
      </c>
      <c r="J471" s="2">
        <v>8840</v>
      </c>
      <c r="K471" s="13">
        <f>VLOOKUP(C471,Summary!$D$6:$E$12,2,0)</f>
        <v>0.19</v>
      </c>
      <c r="L471" s="2" t="s">
        <v>83</v>
      </c>
      <c r="M471" s="2">
        <f t="shared" si="22"/>
        <v>1679.6</v>
      </c>
      <c r="N471" s="2">
        <f t="shared" si="23"/>
        <v>1679.6</v>
      </c>
      <c r="O471" s="2">
        <v>1149.2</v>
      </c>
      <c r="P471" s="2">
        <v>7690.8</v>
      </c>
      <c r="Q471" s="2">
        <v>4420</v>
      </c>
      <c r="R471" s="2">
        <v>3270.8</v>
      </c>
      <c r="S471" s="1">
        <v>45065</v>
      </c>
      <c r="T471" s="2">
        <f t="shared" si="21"/>
        <v>9871.8385213790516</v>
      </c>
    </row>
    <row r="472" spans="1:20" x14ac:dyDescent="0.25">
      <c r="A472">
        <v>60058</v>
      </c>
      <c r="B472" t="s">
        <v>33</v>
      </c>
      <c r="C472" t="s">
        <v>32</v>
      </c>
      <c r="D472" t="s">
        <v>43</v>
      </c>
      <c r="E472" t="s">
        <v>45</v>
      </c>
      <c r="F472">
        <v>970</v>
      </c>
      <c r="G472" t="str">
        <f>_xlfn.XLOOKUP(C472,Summary!$D$6:$D$12,Summary!$C$6:$C$12)</f>
        <v>Bertha</v>
      </c>
      <c r="H472" s="2">
        <v>260</v>
      </c>
      <c r="I472" s="2">
        <v>15</v>
      </c>
      <c r="J472" s="2">
        <v>14550</v>
      </c>
      <c r="K472" s="13">
        <f>VLOOKUP(C472,Summary!$D$6:$E$12,2,0)</f>
        <v>0.19</v>
      </c>
      <c r="L472" s="2" t="s">
        <v>83</v>
      </c>
      <c r="M472" s="2">
        <f t="shared" si="22"/>
        <v>2764.5</v>
      </c>
      <c r="N472" s="2">
        <f t="shared" si="23"/>
        <v>2764.5</v>
      </c>
      <c r="O472" s="2">
        <v>1309.5</v>
      </c>
      <c r="P472" s="2">
        <v>13240.5</v>
      </c>
      <c r="Q472" s="2">
        <v>9700</v>
      </c>
      <c r="R472" s="2">
        <v>3540.5</v>
      </c>
      <c r="S472" s="1">
        <v>44993</v>
      </c>
      <c r="T472" s="2">
        <f t="shared" si="21"/>
        <v>16248.331502948553</v>
      </c>
    </row>
    <row r="473" spans="1:20" x14ac:dyDescent="0.25">
      <c r="A473">
        <v>21609</v>
      </c>
      <c r="B473" t="s">
        <v>29</v>
      </c>
      <c r="C473" t="s">
        <v>34</v>
      </c>
      <c r="D473" t="s">
        <v>35</v>
      </c>
      <c r="E473" t="s">
        <v>45</v>
      </c>
      <c r="F473">
        <v>1976</v>
      </c>
      <c r="G473" t="str">
        <f>_xlfn.XLOOKUP(C473,Summary!$D$6:$D$12,Summary!$C$6:$C$12)</f>
        <v>Francoise</v>
      </c>
      <c r="H473" s="2">
        <v>5</v>
      </c>
      <c r="I473" s="2">
        <v>20</v>
      </c>
      <c r="J473" s="2">
        <v>39520</v>
      </c>
      <c r="K473" s="13">
        <f>VLOOKUP(C473,Summary!$D$6:$E$12,2,0)</f>
        <v>0.2</v>
      </c>
      <c r="L473" s="2" t="s">
        <v>84</v>
      </c>
      <c r="M473" s="2" t="str">
        <f t="shared" si="22"/>
        <v>vat not applied</v>
      </c>
      <c r="N473" s="2">
        <f t="shared" si="23"/>
        <v>7904</v>
      </c>
      <c r="O473" s="2">
        <v>2766.4</v>
      </c>
      <c r="P473" s="2">
        <v>36753.599999999999</v>
      </c>
      <c r="Q473" s="2">
        <v>19760</v>
      </c>
      <c r="R473" s="2">
        <v>16993.599999999999</v>
      </c>
      <c r="S473" s="1">
        <v>45233</v>
      </c>
      <c r="T473" s="2">
        <f t="shared" si="21"/>
        <v>44132.925154400473</v>
      </c>
    </row>
    <row r="474" spans="1:20" x14ac:dyDescent="0.25">
      <c r="A474">
        <v>90080</v>
      </c>
      <c r="B474" t="s">
        <v>39</v>
      </c>
      <c r="C474" t="s">
        <v>47</v>
      </c>
      <c r="D474" t="s">
        <v>40</v>
      </c>
      <c r="E474" t="s">
        <v>46</v>
      </c>
      <c r="F474">
        <v>2150</v>
      </c>
      <c r="G474" t="str">
        <f>_xlfn.XLOOKUP(C474,Summary!$D$6:$D$12,Summary!$C$6:$C$12)</f>
        <v>Pedro</v>
      </c>
      <c r="H474" s="2">
        <v>10</v>
      </c>
      <c r="I474" s="2">
        <v>300</v>
      </c>
      <c r="J474" s="2">
        <v>645000</v>
      </c>
      <c r="K474" s="13">
        <f>VLOOKUP(C474,Summary!$D$6:$E$12,2,0)</f>
        <v>0.21</v>
      </c>
      <c r="L474" s="2" t="s">
        <v>83</v>
      </c>
      <c r="M474" s="2">
        <f t="shared" si="22"/>
        <v>135450</v>
      </c>
      <c r="N474" s="2">
        <f t="shared" si="23"/>
        <v>135450</v>
      </c>
      <c r="O474" s="2">
        <v>77400</v>
      </c>
      <c r="P474" s="2">
        <v>567600</v>
      </c>
      <c r="Q474" s="2">
        <v>537500</v>
      </c>
      <c r="R474" s="2">
        <v>30100</v>
      </c>
      <c r="S474" s="1">
        <v>45006</v>
      </c>
      <c r="T474" s="2">
        <f t="shared" si="21"/>
        <v>720286.86043998739</v>
      </c>
    </row>
    <row r="475" spans="1:20" x14ac:dyDescent="0.25">
      <c r="A475">
        <v>23603</v>
      </c>
      <c r="B475" t="s">
        <v>29</v>
      </c>
      <c r="C475" t="s">
        <v>49</v>
      </c>
      <c r="D475" t="s">
        <v>42</v>
      </c>
      <c r="E475" t="s">
        <v>46</v>
      </c>
      <c r="F475">
        <v>865.5</v>
      </c>
      <c r="G475" t="str">
        <f>_xlfn.XLOOKUP(C475,Summary!$D$6:$D$12,Summary!$C$6:$C$12)</f>
        <v xml:space="preserve">Klaas </v>
      </c>
      <c r="H475" s="2">
        <v>250</v>
      </c>
      <c r="I475" s="2">
        <v>20</v>
      </c>
      <c r="J475" s="2">
        <v>17310</v>
      </c>
      <c r="K475" s="13">
        <f>VLOOKUP(C475,Summary!$D$6:$E$12,2,0)</f>
        <v>0.24</v>
      </c>
      <c r="L475" s="2" t="s">
        <v>83</v>
      </c>
      <c r="M475" s="2">
        <f t="shared" si="22"/>
        <v>4154.3999999999996</v>
      </c>
      <c r="N475" s="2">
        <f t="shared" si="23"/>
        <v>4154.3999999999996</v>
      </c>
      <c r="O475" s="2">
        <v>2596.5</v>
      </c>
      <c r="P475" s="2">
        <v>14713.5</v>
      </c>
      <c r="Q475" s="2">
        <v>8655</v>
      </c>
      <c r="R475" s="2">
        <v>6058.5</v>
      </c>
      <c r="S475" s="1">
        <v>45150</v>
      </c>
      <c r="T475" s="2">
        <f t="shared" si="21"/>
        <v>19330.489231342919</v>
      </c>
    </row>
    <row r="476" spans="1:20" x14ac:dyDescent="0.25">
      <c r="A476">
        <v>15509</v>
      </c>
      <c r="B476" t="s">
        <v>38</v>
      </c>
      <c r="C476" t="s">
        <v>32</v>
      </c>
      <c r="D476" t="s">
        <v>43</v>
      </c>
      <c r="E476" t="s">
        <v>46</v>
      </c>
      <c r="F476">
        <v>3165</v>
      </c>
      <c r="G476" t="str">
        <f>_xlfn.XLOOKUP(C476,Summary!$D$6:$D$12,Summary!$C$6:$C$12)</f>
        <v>Bertha</v>
      </c>
      <c r="H476" s="2">
        <v>260</v>
      </c>
      <c r="I476" s="2">
        <v>125</v>
      </c>
      <c r="J476" s="2">
        <v>395625</v>
      </c>
      <c r="K476" s="13">
        <f>VLOOKUP(C476,Summary!$D$6:$E$12,2,0)</f>
        <v>0.19</v>
      </c>
      <c r="L476" s="2" t="s">
        <v>84</v>
      </c>
      <c r="M476" s="2" t="str">
        <f t="shared" si="22"/>
        <v>vat not applied</v>
      </c>
      <c r="N476" s="2">
        <f t="shared" si="23"/>
        <v>75168.75</v>
      </c>
      <c r="O476" s="2">
        <v>43518.75</v>
      </c>
      <c r="P476" s="2">
        <v>352106.25</v>
      </c>
      <c r="Q476" s="2">
        <v>379800</v>
      </c>
      <c r="R476" s="2">
        <v>-27693.75</v>
      </c>
      <c r="S476" s="1">
        <v>45065</v>
      </c>
      <c r="T476" s="2">
        <f t="shared" si="21"/>
        <v>441803.85916522483</v>
      </c>
    </row>
    <row r="477" spans="1:20" x14ac:dyDescent="0.25">
      <c r="A477">
        <v>27664</v>
      </c>
      <c r="B477" t="s">
        <v>38</v>
      </c>
      <c r="C477" t="s">
        <v>32</v>
      </c>
      <c r="D477" t="s">
        <v>40</v>
      </c>
      <c r="E477" t="s">
        <v>44</v>
      </c>
      <c r="F477">
        <v>795</v>
      </c>
      <c r="G477" t="str">
        <f>_xlfn.XLOOKUP(C477,Summary!$D$6:$D$12,Summary!$C$6:$C$12)</f>
        <v>Bertha</v>
      </c>
      <c r="H477" s="2">
        <v>10</v>
      </c>
      <c r="I477" s="2">
        <v>125</v>
      </c>
      <c r="J477" s="2">
        <v>99375</v>
      </c>
      <c r="K477" s="13">
        <f>VLOOKUP(C477,Summary!$D$6:$E$12,2,0)</f>
        <v>0.19</v>
      </c>
      <c r="L477" s="2" t="s">
        <v>84</v>
      </c>
      <c r="M477" s="2" t="str">
        <f t="shared" si="22"/>
        <v>vat not applied</v>
      </c>
      <c r="N477" s="2">
        <f t="shared" si="23"/>
        <v>18881.25</v>
      </c>
      <c r="O477" s="2">
        <v>3975</v>
      </c>
      <c r="P477" s="2">
        <v>95400</v>
      </c>
      <c r="Q477" s="2">
        <v>95400</v>
      </c>
      <c r="R477" s="2">
        <v>0</v>
      </c>
      <c r="S477" s="1">
        <v>45129</v>
      </c>
      <c r="T477" s="2">
        <f t="shared" si="21"/>
        <v>110974.42907941666</v>
      </c>
    </row>
    <row r="478" spans="1:20" x14ac:dyDescent="0.25">
      <c r="A478">
        <v>81190</v>
      </c>
      <c r="B478" t="s">
        <v>38</v>
      </c>
      <c r="C478" t="s">
        <v>34</v>
      </c>
      <c r="D478" t="s">
        <v>41</v>
      </c>
      <c r="E478" t="s">
        <v>31</v>
      </c>
      <c r="F478">
        <v>1804</v>
      </c>
      <c r="G478" t="str">
        <f>_xlfn.XLOOKUP(C478,Summary!$D$6:$D$12,Summary!$C$6:$C$12)</f>
        <v>Francoise</v>
      </c>
      <c r="H478" s="2">
        <v>120</v>
      </c>
      <c r="I478" s="2">
        <v>125</v>
      </c>
      <c r="J478" s="2">
        <v>225500</v>
      </c>
      <c r="K478" s="13">
        <f>VLOOKUP(C478,Summary!$D$6:$E$12,2,0)</f>
        <v>0.2</v>
      </c>
      <c r="L478" s="2" t="s">
        <v>84</v>
      </c>
      <c r="M478" s="2" t="str">
        <f t="shared" si="22"/>
        <v>vat not applied</v>
      </c>
      <c r="N478" s="2">
        <f t="shared" si="23"/>
        <v>45100</v>
      </c>
      <c r="O478" s="2">
        <v>0</v>
      </c>
      <c r="P478" s="2">
        <v>225500</v>
      </c>
      <c r="Q478" s="2">
        <v>216480</v>
      </c>
      <c r="R478" s="2">
        <v>9020</v>
      </c>
      <c r="S478" s="1">
        <v>45278</v>
      </c>
      <c r="T478" s="2">
        <f t="shared" si="21"/>
        <v>251821.22020033668</v>
      </c>
    </row>
    <row r="479" spans="1:20" x14ac:dyDescent="0.25">
      <c r="A479">
        <v>48179</v>
      </c>
      <c r="B479" t="s">
        <v>33</v>
      </c>
      <c r="C479" t="s">
        <v>49</v>
      </c>
      <c r="D479" t="s">
        <v>40</v>
      </c>
      <c r="E479" t="s">
        <v>44</v>
      </c>
      <c r="F479">
        <v>218</v>
      </c>
      <c r="G479" t="str">
        <f>_xlfn.XLOOKUP(C479,Summary!$D$6:$D$12,Summary!$C$6:$C$12)</f>
        <v xml:space="preserve">Klaas </v>
      </c>
      <c r="H479" s="2">
        <v>10</v>
      </c>
      <c r="I479" s="2">
        <v>15</v>
      </c>
      <c r="J479" s="2">
        <v>3270</v>
      </c>
      <c r="K479" s="13">
        <f>VLOOKUP(C479,Summary!$D$6:$E$12,2,0)</f>
        <v>0.24</v>
      </c>
      <c r="L479" s="2" t="s">
        <v>84</v>
      </c>
      <c r="M479" s="2" t="str">
        <f t="shared" si="22"/>
        <v>vat not applied</v>
      </c>
      <c r="N479" s="2">
        <f t="shared" si="23"/>
        <v>784.8</v>
      </c>
      <c r="O479" s="2">
        <v>130.80000000000001</v>
      </c>
      <c r="P479" s="2">
        <v>3139.2</v>
      </c>
      <c r="Q479" s="2">
        <v>2180</v>
      </c>
      <c r="R479" s="2">
        <v>959.19999999999982</v>
      </c>
      <c r="S479" s="1">
        <v>45249</v>
      </c>
      <c r="T479" s="2">
        <f t="shared" si="21"/>
        <v>3651.6868738585408</v>
      </c>
    </row>
    <row r="480" spans="1:20" x14ac:dyDescent="0.25">
      <c r="A480">
        <v>72365</v>
      </c>
      <c r="B480" t="s">
        <v>33</v>
      </c>
      <c r="C480" t="s">
        <v>37</v>
      </c>
      <c r="D480" t="s">
        <v>42</v>
      </c>
      <c r="E480" t="s">
        <v>44</v>
      </c>
      <c r="F480">
        <v>1945</v>
      </c>
      <c r="G480" t="str">
        <f>_xlfn.XLOOKUP(C480,Summary!$D$6:$D$12,Summary!$C$6:$C$12)</f>
        <v>Ciarán</v>
      </c>
      <c r="H480" s="2">
        <v>250</v>
      </c>
      <c r="I480" s="2">
        <v>15</v>
      </c>
      <c r="J480" s="2">
        <v>29175</v>
      </c>
      <c r="K480" s="13">
        <f>VLOOKUP(C480,Summary!$D$6:$E$12,2,0)</f>
        <v>0.23</v>
      </c>
      <c r="L480" s="2" t="s">
        <v>84</v>
      </c>
      <c r="M480" s="2" t="str">
        <f t="shared" si="22"/>
        <v>vat not applied</v>
      </c>
      <c r="N480" s="2">
        <f t="shared" si="23"/>
        <v>6710.25</v>
      </c>
      <c r="O480" s="2">
        <v>875.25</v>
      </c>
      <c r="P480" s="2">
        <v>28299.75</v>
      </c>
      <c r="Q480" s="2">
        <v>19450</v>
      </c>
      <c r="R480" s="2">
        <v>8849.75</v>
      </c>
      <c r="S480" s="1">
        <v>44968</v>
      </c>
      <c r="T480" s="2">
        <f t="shared" si="21"/>
        <v>32580.417291994778</v>
      </c>
    </row>
    <row r="481" spans="1:20" x14ac:dyDescent="0.25">
      <c r="A481">
        <v>14610</v>
      </c>
      <c r="B481" t="s">
        <v>29</v>
      </c>
      <c r="C481" t="s">
        <v>34</v>
      </c>
      <c r="D481" t="s">
        <v>42</v>
      </c>
      <c r="E481" t="s">
        <v>46</v>
      </c>
      <c r="F481">
        <v>1491</v>
      </c>
      <c r="G481" t="str">
        <f>_xlfn.XLOOKUP(C481,Summary!$D$6:$D$12,Summary!$C$6:$C$12)</f>
        <v>Francoise</v>
      </c>
      <c r="H481" s="2">
        <v>250</v>
      </c>
      <c r="I481" s="2">
        <v>7</v>
      </c>
      <c r="J481" s="2">
        <v>10437</v>
      </c>
      <c r="K481" s="13">
        <f>VLOOKUP(C481,Summary!$D$6:$E$12,2,0)</f>
        <v>0.2</v>
      </c>
      <c r="L481" s="2" t="s">
        <v>84</v>
      </c>
      <c r="M481" s="2" t="str">
        <f t="shared" si="22"/>
        <v>vat not applied</v>
      </c>
      <c r="N481" s="2">
        <f t="shared" si="23"/>
        <v>2087.4</v>
      </c>
      <c r="O481" s="2">
        <v>1252.44</v>
      </c>
      <c r="P481" s="2">
        <v>9184.56</v>
      </c>
      <c r="Q481" s="2">
        <v>7455</v>
      </c>
      <c r="R481" s="2">
        <v>1729.5599999999995</v>
      </c>
      <c r="S481" s="1">
        <v>45097</v>
      </c>
      <c r="T481" s="2">
        <f t="shared" si="21"/>
        <v>11655.246453352169</v>
      </c>
    </row>
    <row r="482" spans="1:20" x14ac:dyDescent="0.25">
      <c r="A482">
        <v>30283</v>
      </c>
      <c r="B482" t="s">
        <v>33</v>
      </c>
      <c r="C482" t="s">
        <v>32</v>
      </c>
      <c r="D482" t="s">
        <v>40</v>
      </c>
      <c r="E482" t="s">
        <v>46</v>
      </c>
      <c r="F482">
        <v>278</v>
      </c>
      <c r="G482" t="str">
        <f>_xlfn.XLOOKUP(C482,Summary!$D$6:$D$12,Summary!$C$6:$C$12)</f>
        <v>Bertha</v>
      </c>
      <c r="H482" s="2">
        <v>10</v>
      </c>
      <c r="I482" s="2">
        <v>15</v>
      </c>
      <c r="J482" s="2">
        <v>4170</v>
      </c>
      <c r="K482" s="13">
        <f>VLOOKUP(C482,Summary!$D$6:$E$12,2,0)</f>
        <v>0.19</v>
      </c>
      <c r="L482" s="2" t="s">
        <v>83</v>
      </c>
      <c r="M482" s="2">
        <f t="shared" si="22"/>
        <v>792.3</v>
      </c>
      <c r="N482" s="2">
        <f t="shared" si="23"/>
        <v>792.3</v>
      </c>
      <c r="O482" s="2">
        <v>583.79999999999995</v>
      </c>
      <c r="P482" s="2">
        <v>3586.2</v>
      </c>
      <c r="Q482" s="2">
        <v>2780</v>
      </c>
      <c r="R482" s="2">
        <v>806.19999999999982</v>
      </c>
      <c r="S482" s="1">
        <v>45009</v>
      </c>
      <c r="T482" s="2">
        <f t="shared" si="21"/>
        <v>4656.7383070306159</v>
      </c>
    </row>
    <row r="483" spans="1:20" x14ac:dyDescent="0.25">
      <c r="A483">
        <v>65591</v>
      </c>
      <c r="B483" t="s">
        <v>38</v>
      </c>
      <c r="C483" t="s">
        <v>37</v>
      </c>
      <c r="D483" t="s">
        <v>43</v>
      </c>
      <c r="E483" t="s">
        <v>46</v>
      </c>
      <c r="F483">
        <v>1659</v>
      </c>
      <c r="G483" t="str">
        <f>_xlfn.XLOOKUP(C483,Summary!$D$6:$D$12,Summary!$C$6:$C$12)</f>
        <v>Ciarán</v>
      </c>
      <c r="H483" s="2">
        <v>260</v>
      </c>
      <c r="I483" s="2">
        <v>125</v>
      </c>
      <c r="J483" s="2">
        <v>207375</v>
      </c>
      <c r="K483" s="13">
        <f>VLOOKUP(C483,Summary!$D$6:$E$12,2,0)</f>
        <v>0.23</v>
      </c>
      <c r="L483" s="2" t="s">
        <v>83</v>
      </c>
      <c r="M483" s="2">
        <f t="shared" si="22"/>
        <v>47696.25</v>
      </c>
      <c r="N483" s="2">
        <f t="shared" si="23"/>
        <v>47696.25</v>
      </c>
      <c r="O483" s="2">
        <v>26958.75</v>
      </c>
      <c r="P483" s="2">
        <v>180416.25</v>
      </c>
      <c r="Q483" s="2">
        <v>199080</v>
      </c>
      <c r="R483" s="2">
        <v>-18663.75</v>
      </c>
      <c r="S483" s="1">
        <v>45000</v>
      </c>
      <c r="T483" s="2">
        <f t="shared" si="21"/>
        <v>231580.60106006573</v>
      </c>
    </row>
    <row r="484" spans="1:20" x14ac:dyDescent="0.25">
      <c r="A484">
        <v>64319</v>
      </c>
      <c r="B484" t="s">
        <v>29</v>
      </c>
      <c r="C484" t="s">
        <v>49</v>
      </c>
      <c r="D484" t="s">
        <v>43</v>
      </c>
      <c r="E484" t="s">
        <v>46</v>
      </c>
      <c r="F484">
        <v>707</v>
      </c>
      <c r="G484" t="str">
        <f>_xlfn.XLOOKUP(C484,Summary!$D$6:$D$12,Summary!$C$6:$C$12)</f>
        <v xml:space="preserve">Klaas </v>
      </c>
      <c r="H484" s="2">
        <v>260</v>
      </c>
      <c r="I484" s="2">
        <v>350</v>
      </c>
      <c r="J484" s="2">
        <v>247450</v>
      </c>
      <c r="K484" s="13">
        <f>VLOOKUP(C484,Summary!$D$6:$E$12,2,0)</f>
        <v>0.24</v>
      </c>
      <c r="L484" s="2" t="s">
        <v>83</v>
      </c>
      <c r="M484" s="2">
        <f t="shared" si="22"/>
        <v>59388</v>
      </c>
      <c r="N484" s="2">
        <f t="shared" si="23"/>
        <v>59388</v>
      </c>
      <c r="O484" s="2">
        <v>24745</v>
      </c>
      <c r="P484" s="2">
        <v>222705</v>
      </c>
      <c r="Q484" s="2">
        <v>183820</v>
      </c>
      <c r="R484" s="2">
        <v>38885</v>
      </c>
      <c r="S484" s="1">
        <v>44995</v>
      </c>
      <c r="T484" s="2">
        <f t="shared" si="21"/>
        <v>276333.30793158896</v>
      </c>
    </row>
    <row r="485" spans="1:20" x14ac:dyDescent="0.25">
      <c r="A485">
        <v>15265</v>
      </c>
      <c r="B485" t="s">
        <v>29</v>
      </c>
      <c r="C485" t="s">
        <v>47</v>
      </c>
      <c r="D485" t="s">
        <v>30</v>
      </c>
      <c r="E485" t="s">
        <v>44</v>
      </c>
      <c r="F485">
        <v>1210</v>
      </c>
      <c r="G485" t="str">
        <f>_xlfn.XLOOKUP(C485,Summary!$D$6:$D$12,Summary!$C$6:$C$12)</f>
        <v>Pedro</v>
      </c>
      <c r="H485" s="2">
        <v>3</v>
      </c>
      <c r="I485" s="2">
        <v>350</v>
      </c>
      <c r="J485" s="2">
        <v>423500</v>
      </c>
      <c r="K485" s="13">
        <f>VLOOKUP(C485,Summary!$D$6:$E$12,2,0)</f>
        <v>0.21</v>
      </c>
      <c r="L485" s="2" t="s">
        <v>83</v>
      </c>
      <c r="M485" s="2">
        <f t="shared" si="22"/>
        <v>88935</v>
      </c>
      <c r="N485" s="2">
        <f t="shared" si="23"/>
        <v>88935</v>
      </c>
      <c r="O485" s="2">
        <v>4235</v>
      </c>
      <c r="P485" s="2">
        <v>419265</v>
      </c>
      <c r="Q485" s="2">
        <v>314600</v>
      </c>
      <c r="R485" s="2">
        <v>104665</v>
      </c>
      <c r="S485" s="1">
        <v>45054</v>
      </c>
      <c r="T485" s="2">
        <f t="shared" si="21"/>
        <v>472932.53549819329</v>
      </c>
    </row>
    <row r="486" spans="1:20" x14ac:dyDescent="0.25">
      <c r="A486">
        <v>74977</v>
      </c>
      <c r="B486" t="s">
        <v>29</v>
      </c>
      <c r="C486" t="s">
        <v>47</v>
      </c>
      <c r="D486" t="s">
        <v>40</v>
      </c>
      <c r="E486" t="s">
        <v>46</v>
      </c>
      <c r="F486">
        <v>260</v>
      </c>
      <c r="G486" t="str">
        <f>_xlfn.XLOOKUP(C486,Summary!$D$6:$D$12,Summary!$C$6:$C$12)</f>
        <v>Pedro</v>
      </c>
      <c r="H486" s="2">
        <v>10</v>
      </c>
      <c r="I486" s="2">
        <v>20</v>
      </c>
      <c r="J486" s="2">
        <v>5200</v>
      </c>
      <c r="K486" s="13">
        <f>VLOOKUP(C486,Summary!$D$6:$E$12,2,0)</f>
        <v>0.21</v>
      </c>
      <c r="L486" s="2" t="s">
        <v>84</v>
      </c>
      <c r="M486" s="2" t="str">
        <f t="shared" si="22"/>
        <v>vat not applied</v>
      </c>
      <c r="N486" s="2">
        <f t="shared" si="23"/>
        <v>1092</v>
      </c>
      <c r="O486" s="2">
        <v>728</v>
      </c>
      <c r="P486" s="2">
        <v>4472</v>
      </c>
      <c r="Q486" s="2">
        <v>2600</v>
      </c>
      <c r="R486" s="2">
        <v>1872</v>
      </c>
      <c r="S486" s="1">
        <v>44945</v>
      </c>
      <c r="T486" s="2">
        <f t="shared" si="21"/>
        <v>5806.9638361053248</v>
      </c>
    </row>
    <row r="487" spans="1:20" x14ac:dyDescent="0.25">
      <c r="A487">
        <v>75108</v>
      </c>
      <c r="B487" t="s">
        <v>33</v>
      </c>
      <c r="C487" t="s">
        <v>48</v>
      </c>
      <c r="D487" t="s">
        <v>42</v>
      </c>
      <c r="E487" t="s">
        <v>45</v>
      </c>
      <c r="F487">
        <v>1153</v>
      </c>
      <c r="G487" t="str">
        <f>_xlfn.XLOOKUP(C487,Summary!$D$6:$D$12,Summary!$C$6:$C$12)</f>
        <v>Luigi</v>
      </c>
      <c r="H487" s="2">
        <v>250</v>
      </c>
      <c r="I487" s="2">
        <v>15</v>
      </c>
      <c r="J487" s="2">
        <v>17295</v>
      </c>
      <c r="K487" s="13">
        <f>VLOOKUP(C487,Summary!$D$6:$E$12,2,0)</f>
        <v>0.22</v>
      </c>
      <c r="L487" s="2" t="s">
        <v>83</v>
      </c>
      <c r="M487" s="2">
        <f t="shared" si="22"/>
        <v>3804.9</v>
      </c>
      <c r="N487" s="2">
        <f t="shared" si="23"/>
        <v>3804.9</v>
      </c>
      <c r="O487" s="2">
        <v>1037.7</v>
      </c>
      <c r="P487" s="2">
        <v>16257.3</v>
      </c>
      <c r="Q487" s="2">
        <v>11530</v>
      </c>
      <c r="R487" s="2">
        <v>4727.2999999999993</v>
      </c>
      <c r="S487" s="1">
        <v>45084</v>
      </c>
      <c r="T487" s="2">
        <f t="shared" si="21"/>
        <v>19313.738374123383</v>
      </c>
    </row>
    <row r="488" spans="1:20" x14ac:dyDescent="0.25">
      <c r="A488">
        <v>97619</v>
      </c>
      <c r="B488" t="s">
        <v>29</v>
      </c>
      <c r="C488" t="s">
        <v>37</v>
      </c>
      <c r="D488" t="s">
        <v>42</v>
      </c>
      <c r="E488" t="s">
        <v>44</v>
      </c>
      <c r="F488">
        <v>1940</v>
      </c>
      <c r="G488" t="str">
        <f>_xlfn.XLOOKUP(C488,Summary!$D$6:$D$12,Summary!$C$6:$C$12)</f>
        <v>Ciarán</v>
      </c>
      <c r="H488" s="2">
        <v>250</v>
      </c>
      <c r="I488" s="2">
        <v>350</v>
      </c>
      <c r="J488" s="2">
        <v>679000</v>
      </c>
      <c r="K488" s="13">
        <f>VLOOKUP(C488,Summary!$D$6:$E$12,2,0)</f>
        <v>0.23</v>
      </c>
      <c r="L488" s="2" t="s">
        <v>83</v>
      </c>
      <c r="M488" s="2">
        <f t="shared" si="22"/>
        <v>156170</v>
      </c>
      <c r="N488" s="2">
        <f t="shared" si="23"/>
        <v>156170</v>
      </c>
      <c r="O488" s="2">
        <v>13580</v>
      </c>
      <c r="P488" s="2">
        <v>665420</v>
      </c>
      <c r="Q488" s="2">
        <v>504400</v>
      </c>
      <c r="R488" s="2">
        <v>161020</v>
      </c>
      <c r="S488" s="1">
        <v>45245</v>
      </c>
      <c r="T488" s="2">
        <f t="shared" si="21"/>
        <v>758255.47013759916</v>
      </c>
    </row>
    <row r="489" spans="1:20" x14ac:dyDescent="0.25">
      <c r="A489">
        <v>76220</v>
      </c>
      <c r="B489" t="s">
        <v>36</v>
      </c>
      <c r="C489" t="s">
        <v>37</v>
      </c>
      <c r="D489" t="s">
        <v>40</v>
      </c>
      <c r="E489" t="s">
        <v>44</v>
      </c>
      <c r="F489">
        <v>1084</v>
      </c>
      <c r="G489" t="str">
        <f>_xlfn.XLOOKUP(C489,Summary!$D$6:$D$12,Summary!$C$6:$C$12)</f>
        <v>Ciarán</v>
      </c>
      <c r="H489" s="2">
        <v>10</v>
      </c>
      <c r="I489" s="2">
        <v>12</v>
      </c>
      <c r="J489" s="2">
        <v>13008</v>
      </c>
      <c r="K489" s="13">
        <f>VLOOKUP(C489,Summary!$D$6:$E$12,2,0)</f>
        <v>0.23</v>
      </c>
      <c r="L489" s="2" t="s">
        <v>83</v>
      </c>
      <c r="M489" s="2">
        <f t="shared" si="22"/>
        <v>2991.84</v>
      </c>
      <c r="N489" s="2">
        <f t="shared" si="23"/>
        <v>2991.84</v>
      </c>
      <c r="O489" s="2">
        <v>260.16000000000003</v>
      </c>
      <c r="P489" s="2">
        <v>12747.84</v>
      </c>
      <c r="Q489" s="2">
        <v>3252</v>
      </c>
      <c r="R489" s="2">
        <v>9495.84</v>
      </c>
      <c r="S489" s="1">
        <v>45269</v>
      </c>
      <c r="T489" s="2">
        <f t="shared" si="21"/>
        <v>14526.343380780398</v>
      </c>
    </row>
    <row r="490" spans="1:20" x14ac:dyDescent="0.25">
      <c r="A490">
        <v>79515</v>
      </c>
      <c r="B490" t="s">
        <v>33</v>
      </c>
      <c r="C490" t="s">
        <v>32</v>
      </c>
      <c r="D490" t="s">
        <v>41</v>
      </c>
      <c r="E490" t="s">
        <v>46</v>
      </c>
      <c r="F490">
        <v>660</v>
      </c>
      <c r="G490" t="str">
        <f>_xlfn.XLOOKUP(C490,Summary!$D$6:$D$12,Summary!$C$6:$C$12)</f>
        <v>Bertha</v>
      </c>
      <c r="H490" s="2">
        <v>120</v>
      </c>
      <c r="I490" s="2">
        <v>15</v>
      </c>
      <c r="J490" s="2">
        <v>9900</v>
      </c>
      <c r="K490" s="13">
        <f>VLOOKUP(C490,Summary!$D$6:$E$12,2,0)</f>
        <v>0.19</v>
      </c>
      <c r="L490" s="2" t="s">
        <v>83</v>
      </c>
      <c r="M490" s="2">
        <f t="shared" si="22"/>
        <v>1881</v>
      </c>
      <c r="N490" s="2">
        <f t="shared" si="23"/>
        <v>1881</v>
      </c>
      <c r="O490" s="2">
        <v>1287</v>
      </c>
      <c r="P490" s="2">
        <v>8613</v>
      </c>
      <c r="Q490" s="2">
        <v>6600</v>
      </c>
      <c r="R490" s="2">
        <v>2013</v>
      </c>
      <c r="S490" s="1">
        <v>45001</v>
      </c>
      <c r="T490" s="2">
        <f t="shared" si="21"/>
        <v>11055.56576489283</v>
      </c>
    </row>
    <row r="491" spans="1:20" x14ac:dyDescent="0.25">
      <c r="A491">
        <v>74936</v>
      </c>
      <c r="B491" t="s">
        <v>29</v>
      </c>
      <c r="C491" t="s">
        <v>32</v>
      </c>
      <c r="D491" t="s">
        <v>41</v>
      </c>
      <c r="E491" t="s">
        <v>31</v>
      </c>
      <c r="F491">
        <v>1006</v>
      </c>
      <c r="G491" t="str">
        <f>_xlfn.XLOOKUP(C491,Summary!$D$6:$D$12,Summary!$C$6:$C$12)</f>
        <v>Bertha</v>
      </c>
      <c r="H491" s="2">
        <v>120</v>
      </c>
      <c r="I491" s="2">
        <v>350</v>
      </c>
      <c r="J491" s="2">
        <v>352100</v>
      </c>
      <c r="K491" s="13">
        <f>VLOOKUP(C491,Summary!$D$6:$E$12,2,0)</f>
        <v>0.19</v>
      </c>
      <c r="L491" s="2" t="s">
        <v>84</v>
      </c>
      <c r="M491" s="2" t="str">
        <f t="shared" si="22"/>
        <v>vat not applied</v>
      </c>
      <c r="N491" s="2">
        <f t="shared" si="23"/>
        <v>66899</v>
      </c>
      <c r="O491" s="2">
        <v>0</v>
      </c>
      <c r="P491" s="2">
        <v>352100</v>
      </c>
      <c r="Q491" s="2">
        <v>261560</v>
      </c>
      <c r="R491" s="2">
        <v>90540</v>
      </c>
      <c r="S491" s="1">
        <v>44997</v>
      </c>
      <c r="T491" s="2">
        <f t="shared" si="21"/>
        <v>393198.45513320866</v>
      </c>
    </row>
    <row r="492" spans="1:20" x14ac:dyDescent="0.25">
      <c r="A492">
        <v>74184</v>
      </c>
      <c r="B492" t="s">
        <v>38</v>
      </c>
      <c r="C492" t="s">
        <v>48</v>
      </c>
      <c r="D492" t="s">
        <v>41</v>
      </c>
      <c r="E492" t="s">
        <v>46</v>
      </c>
      <c r="F492">
        <v>1596</v>
      </c>
      <c r="G492" t="str">
        <f>_xlfn.XLOOKUP(C492,Summary!$D$6:$D$12,Summary!$C$6:$C$12)</f>
        <v>Luigi</v>
      </c>
      <c r="H492" s="2">
        <v>120</v>
      </c>
      <c r="I492" s="2">
        <v>125</v>
      </c>
      <c r="J492" s="2">
        <v>199500</v>
      </c>
      <c r="K492" s="13">
        <f>VLOOKUP(C492,Summary!$D$6:$E$12,2,0)</f>
        <v>0.22</v>
      </c>
      <c r="L492" s="2" t="s">
        <v>83</v>
      </c>
      <c r="M492" s="2">
        <f t="shared" si="22"/>
        <v>43890</v>
      </c>
      <c r="N492" s="2">
        <f t="shared" si="23"/>
        <v>43890</v>
      </c>
      <c r="O492" s="2">
        <v>19950</v>
      </c>
      <c r="P492" s="2">
        <v>179550</v>
      </c>
      <c r="Q492" s="2">
        <v>191520</v>
      </c>
      <c r="R492" s="2">
        <v>-11970</v>
      </c>
      <c r="S492" s="1">
        <v>45072</v>
      </c>
      <c r="T492" s="2">
        <f t="shared" si="21"/>
        <v>222786.40101981006</v>
      </c>
    </row>
    <row r="493" spans="1:20" x14ac:dyDescent="0.25">
      <c r="A493">
        <v>38910</v>
      </c>
      <c r="B493" t="s">
        <v>29</v>
      </c>
      <c r="C493" t="s">
        <v>32</v>
      </c>
      <c r="D493" t="s">
        <v>41</v>
      </c>
      <c r="E493" t="s">
        <v>46</v>
      </c>
      <c r="F493">
        <v>1395</v>
      </c>
      <c r="G493" t="str">
        <f>_xlfn.XLOOKUP(C493,Summary!$D$6:$D$12,Summary!$C$6:$C$12)</f>
        <v>Bertha</v>
      </c>
      <c r="H493" s="2">
        <v>120</v>
      </c>
      <c r="I493" s="2">
        <v>350</v>
      </c>
      <c r="J493" s="2">
        <v>488250</v>
      </c>
      <c r="K493" s="13">
        <f>VLOOKUP(C493,Summary!$D$6:$E$12,2,0)</f>
        <v>0.19</v>
      </c>
      <c r="L493" s="2" t="s">
        <v>83</v>
      </c>
      <c r="M493" s="2">
        <f t="shared" si="22"/>
        <v>92767.5</v>
      </c>
      <c r="N493" s="2">
        <f t="shared" si="23"/>
        <v>92767.5</v>
      </c>
      <c r="O493" s="2">
        <v>58590</v>
      </c>
      <c r="P493" s="2">
        <v>429660</v>
      </c>
      <c r="Q493" s="2">
        <v>362700</v>
      </c>
      <c r="R493" s="2">
        <v>66960</v>
      </c>
      <c r="S493" s="1">
        <v>44975</v>
      </c>
      <c r="T493" s="2">
        <f t="shared" si="21"/>
        <v>545240.40249585093</v>
      </c>
    </row>
    <row r="494" spans="1:20" x14ac:dyDescent="0.25">
      <c r="A494">
        <v>45905</v>
      </c>
      <c r="B494" t="s">
        <v>38</v>
      </c>
      <c r="C494" t="s">
        <v>32</v>
      </c>
      <c r="D494" t="s">
        <v>41</v>
      </c>
      <c r="E494" t="s">
        <v>45</v>
      </c>
      <c r="F494">
        <v>807</v>
      </c>
      <c r="G494" t="str">
        <f>_xlfn.XLOOKUP(C494,Summary!$D$6:$D$12,Summary!$C$6:$C$12)</f>
        <v>Bertha</v>
      </c>
      <c r="H494" s="2">
        <v>120</v>
      </c>
      <c r="I494" s="2">
        <v>125</v>
      </c>
      <c r="J494" s="2">
        <v>100875</v>
      </c>
      <c r="K494" s="13">
        <f>VLOOKUP(C494,Summary!$D$6:$E$12,2,0)</f>
        <v>0.19</v>
      </c>
      <c r="L494" s="2" t="s">
        <v>83</v>
      </c>
      <c r="M494" s="2">
        <f t="shared" si="22"/>
        <v>19166.25</v>
      </c>
      <c r="N494" s="2">
        <f t="shared" si="23"/>
        <v>19166.25</v>
      </c>
      <c r="O494" s="2">
        <v>5043.75</v>
      </c>
      <c r="P494" s="2">
        <v>95831.25</v>
      </c>
      <c r="Q494" s="2">
        <v>96840</v>
      </c>
      <c r="R494" s="2">
        <v>-1008.75</v>
      </c>
      <c r="S494" s="1">
        <v>44953</v>
      </c>
      <c r="T494" s="2">
        <f t="shared" si="21"/>
        <v>112649.51480137013</v>
      </c>
    </row>
    <row r="495" spans="1:20" x14ac:dyDescent="0.25">
      <c r="A495">
        <v>78717</v>
      </c>
      <c r="B495" t="s">
        <v>29</v>
      </c>
      <c r="C495" t="s">
        <v>47</v>
      </c>
      <c r="D495" t="s">
        <v>40</v>
      </c>
      <c r="E495" t="s">
        <v>46</v>
      </c>
      <c r="F495">
        <v>1122</v>
      </c>
      <c r="G495" t="str">
        <f>_xlfn.XLOOKUP(C495,Summary!$D$6:$D$12,Summary!$C$6:$C$12)</f>
        <v>Pedro</v>
      </c>
      <c r="H495" s="2">
        <v>10</v>
      </c>
      <c r="I495" s="2">
        <v>20</v>
      </c>
      <c r="J495" s="2">
        <v>22440</v>
      </c>
      <c r="K495" s="13">
        <f>VLOOKUP(C495,Summary!$D$6:$E$12,2,0)</f>
        <v>0.21</v>
      </c>
      <c r="L495" s="2" t="s">
        <v>84</v>
      </c>
      <c r="M495" s="2" t="str">
        <f t="shared" si="22"/>
        <v>vat not applied</v>
      </c>
      <c r="N495" s="2">
        <f t="shared" si="23"/>
        <v>4712.3999999999996</v>
      </c>
      <c r="O495" s="2">
        <v>2468.4</v>
      </c>
      <c r="P495" s="2">
        <v>19971.599999999999</v>
      </c>
      <c r="Q495" s="2">
        <v>11220</v>
      </c>
      <c r="R495" s="2">
        <v>8751.5999999999985</v>
      </c>
      <c r="S495" s="1">
        <v>45155</v>
      </c>
      <c r="T495" s="2">
        <f t="shared" si="21"/>
        <v>25059.282400423748</v>
      </c>
    </row>
    <row r="496" spans="1:20" x14ac:dyDescent="0.25">
      <c r="A496">
        <v>69609</v>
      </c>
      <c r="B496" t="s">
        <v>39</v>
      </c>
      <c r="C496" t="s">
        <v>34</v>
      </c>
      <c r="D496" t="s">
        <v>41</v>
      </c>
      <c r="E496" t="s">
        <v>45</v>
      </c>
      <c r="F496">
        <v>386</v>
      </c>
      <c r="G496" t="str">
        <f>_xlfn.XLOOKUP(C496,Summary!$D$6:$D$12,Summary!$C$6:$C$12)</f>
        <v>Francoise</v>
      </c>
      <c r="H496" s="2">
        <v>120</v>
      </c>
      <c r="I496" s="2">
        <v>300</v>
      </c>
      <c r="J496" s="2">
        <v>115800</v>
      </c>
      <c r="K496" s="13">
        <f>VLOOKUP(C496,Summary!$D$6:$E$12,2,0)</f>
        <v>0.2</v>
      </c>
      <c r="L496" s="2" t="s">
        <v>84</v>
      </c>
      <c r="M496" s="2" t="str">
        <f t="shared" si="22"/>
        <v>vat not applied</v>
      </c>
      <c r="N496" s="2">
        <f t="shared" si="23"/>
        <v>23160</v>
      </c>
      <c r="O496" s="2">
        <v>9264</v>
      </c>
      <c r="P496" s="2">
        <v>106536</v>
      </c>
      <c r="Q496" s="2">
        <v>96500</v>
      </c>
      <c r="R496" s="2">
        <v>10036</v>
      </c>
      <c r="S496" s="1">
        <v>45202</v>
      </c>
      <c r="T496" s="2">
        <f t="shared" si="21"/>
        <v>129316.61773480705</v>
      </c>
    </row>
    <row r="497" spans="1:20" x14ac:dyDescent="0.25">
      <c r="A497">
        <v>17182</v>
      </c>
      <c r="B497" t="s">
        <v>39</v>
      </c>
      <c r="C497" t="s">
        <v>48</v>
      </c>
      <c r="D497" t="s">
        <v>41</v>
      </c>
      <c r="E497" t="s">
        <v>45</v>
      </c>
      <c r="F497">
        <v>1372</v>
      </c>
      <c r="G497" t="str">
        <f>_xlfn.XLOOKUP(C497,Summary!$D$6:$D$12,Summary!$C$6:$C$12)</f>
        <v>Luigi</v>
      </c>
      <c r="H497" s="2">
        <v>120</v>
      </c>
      <c r="I497" s="2">
        <v>300</v>
      </c>
      <c r="J497" s="2">
        <v>411600</v>
      </c>
      <c r="K497" s="13">
        <f>VLOOKUP(C497,Summary!$D$6:$E$12,2,0)</f>
        <v>0.22</v>
      </c>
      <c r="L497" s="2" t="s">
        <v>83</v>
      </c>
      <c r="M497" s="2">
        <f t="shared" si="22"/>
        <v>90552</v>
      </c>
      <c r="N497" s="2">
        <f t="shared" si="23"/>
        <v>90552</v>
      </c>
      <c r="O497" s="2">
        <v>28812</v>
      </c>
      <c r="P497" s="2">
        <v>382788</v>
      </c>
      <c r="Q497" s="2">
        <v>343000</v>
      </c>
      <c r="R497" s="2">
        <v>39788</v>
      </c>
      <c r="S497" s="1">
        <v>44991</v>
      </c>
      <c r="T497" s="2">
        <f t="shared" si="21"/>
        <v>459643.52210402919</v>
      </c>
    </row>
    <row r="498" spans="1:20" x14ac:dyDescent="0.25">
      <c r="A498">
        <v>14891</v>
      </c>
      <c r="B498" t="s">
        <v>29</v>
      </c>
      <c r="C498" t="s">
        <v>47</v>
      </c>
      <c r="D498" t="s">
        <v>40</v>
      </c>
      <c r="E498" t="s">
        <v>46</v>
      </c>
      <c r="F498">
        <v>1233</v>
      </c>
      <c r="G498" t="str">
        <f>_xlfn.XLOOKUP(C498,Summary!$D$6:$D$12,Summary!$C$6:$C$12)</f>
        <v>Pedro</v>
      </c>
      <c r="H498" s="2">
        <v>10</v>
      </c>
      <c r="I498" s="2">
        <v>20</v>
      </c>
      <c r="J498" s="2">
        <v>24660</v>
      </c>
      <c r="K498" s="13">
        <f>VLOOKUP(C498,Summary!$D$6:$E$12,2,0)</f>
        <v>0.21</v>
      </c>
      <c r="L498" s="2" t="s">
        <v>83</v>
      </c>
      <c r="M498" s="2">
        <f t="shared" si="22"/>
        <v>5178.5999999999995</v>
      </c>
      <c r="N498" s="2">
        <f t="shared" si="23"/>
        <v>5178.5999999999995</v>
      </c>
      <c r="O498" s="2">
        <v>2959.2</v>
      </c>
      <c r="P498" s="2">
        <v>21700.799999999999</v>
      </c>
      <c r="Q498" s="2">
        <v>12330</v>
      </c>
      <c r="R498" s="2">
        <v>9370.7999999999993</v>
      </c>
      <c r="S498" s="1">
        <v>45028</v>
      </c>
      <c r="T498" s="2">
        <f t="shared" si="21"/>
        <v>27538.409268914867</v>
      </c>
    </row>
    <row r="499" spans="1:20" x14ac:dyDescent="0.25">
      <c r="A499">
        <v>96788</v>
      </c>
      <c r="B499" t="s">
        <v>29</v>
      </c>
      <c r="C499" t="s">
        <v>48</v>
      </c>
      <c r="D499" t="s">
        <v>30</v>
      </c>
      <c r="E499" t="s">
        <v>45</v>
      </c>
      <c r="F499">
        <v>263</v>
      </c>
      <c r="G499" t="str">
        <f>_xlfn.XLOOKUP(C499,Summary!$D$6:$D$12,Summary!$C$6:$C$12)</f>
        <v>Luigi</v>
      </c>
      <c r="H499" s="2">
        <v>3</v>
      </c>
      <c r="I499" s="2">
        <v>7</v>
      </c>
      <c r="J499" s="2">
        <v>1841</v>
      </c>
      <c r="K499" s="13">
        <f>VLOOKUP(C499,Summary!$D$6:$E$12,2,0)</f>
        <v>0.22</v>
      </c>
      <c r="L499" s="2" t="s">
        <v>83</v>
      </c>
      <c r="M499" s="2">
        <f t="shared" si="22"/>
        <v>405.02</v>
      </c>
      <c r="N499" s="2">
        <f t="shared" si="23"/>
        <v>405.02</v>
      </c>
      <c r="O499" s="2">
        <v>110.46</v>
      </c>
      <c r="P499" s="2">
        <v>1730.54</v>
      </c>
      <c r="Q499" s="2">
        <v>1315</v>
      </c>
      <c r="R499" s="2">
        <v>415.53999999999996</v>
      </c>
      <c r="S499" s="1">
        <v>45148</v>
      </c>
      <c r="T499" s="2">
        <f t="shared" si="21"/>
        <v>2055.8885427442119</v>
      </c>
    </row>
    <row r="500" spans="1:20" x14ac:dyDescent="0.25">
      <c r="A500">
        <v>97139</v>
      </c>
      <c r="B500" t="s">
        <v>33</v>
      </c>
      <c r="C500" t="s">
        <v>48</v>
      </c>
      <c r="D500" t="s">
        <v>41</v>
      </c>
      <c r="E500" t="s">
        <v>45</v>
      </c>
      <c r="F500">
        <v>555</v>
      </c>
      <c r="G500" t="str">
        <f>_xlfn.XLOOKUP(C500,Summary!$D$6:$D$12,Summary!$C$6:$C$12)</f>
        <v>Luigi</v>
      </c>
      <c r="H500" s="2">
        <v>120</v>
      </c>
      <c r="I500" s="2">
        <v>15</v>
      </c>
      <c r="J500" s="2">
        <v>8325</v>
      </c>
      <c r="K500" s="13">
        <f>VLOOKUP(C500,Summary!$D$6:$E$12,2,0)</f>
        <v>0.22</v>
      </c>
      <c r="L500" s="2" t="s">
        <v>84</v>
      </c>
      <c r="M500" s="2" t="str">
        <f t="shared" si="22"/>
        <v>vat not applied</v>
      </c>
      <c r="N500" s="2">
        <f t="shared" si="23"/>
        <v>1831.5</v>
      </c>
      <c r="O500" s="2">
        <v>416.25</v>
      </c>
      <c r="P500" s="2">
        <v>7908.75</v>
      </c>
      <c r="Q500" s="2">
        <v>5550</v>
      </c>
      <c r="R500" s="2">
        <v>2358.75</v>
      </c>
      <c r="S500" s="1">
        <v>45154</v>
      </c>
      <c r="T500" s="2">
        <f t="shared" si="21"/>
        <v>9296.7257568416971</v>
      </c>
    </row>
    <row r="501" spans="1:20" x14ac:dyDescent="0.25">
      <c r="A501">
        <v>12216</v>
      </c>
      <c r="B501" t="s">
        <v>29</v>
      </c>
      <c r="C501" t="s">
        <v>49</v>
      </c>
      <c r="D501" t="s">
        <v>40</v>
      </c>
      <c r="E501" t="s">
        <v>45</v>
      </c>
      <c r="F501">
        <v>1802</v>
      </c>
      <c r="G501" t="str">
        <f>_xlfn.XLOOKUP(C501,Summary!$D$6:$D$12,Summary!$C$6:$C$12)</f>
        <v xml:space="preserve">Klaas </v>
      </c>
      <c r="H501" s="2">
        <v>10</v>
      </c>
      <c r="I501" s="2">
        <v>20</v>
      </c>
      <c r="J501" s="2">
        <v>36040</v>
      </c>
      <c r="K501" s="13">
        <f>VLOOKUP(C501,Summary!$D$6:$E$12,2,0)</f>
        <v>0.24</v>
      </c>
      <c r="L501" s="2" t="s">
        <v>83</v>
      </c>
      <c r="M501" s="2">
        <f t="shared" si="22"/>
        <v>8649.6</v>
      </c>
      <c r="N501" s="2">
        <f t="shared" si="23"/>
        <v>8649.6</v>
      </c>
      <c r="O501" s="2">
        <v>1802</v>
      </c>
      <c r="P501" s="2">
        <v>34238</v>
      </c>
      <c r="Q501" s="2">
        <v>18020</v>
      </c>
      <c r="R501" s="2">
        <v>16218</v>
      </c>
      <c r="S501" s="1">
        <v>45042</v>
      </c>
      <c r="T501" s="2">
        <f t="shared" si="21"/>
        <v>40246.726279468443</v>
      </c>
    </row>
    <row r="502" spans="1:20" x14ac:dyDescent="0.25">
      <c r="A502">
        <v>37745</v>
      </c>
      <c r="B502" t="s">
        <v>39</v>
      </c>
      <c r="C502" t="s">
        <v>34</v>
      </c>
      <c r="D502" t="s">
        <v>41</v>
      </c>
      <c r="E502" t="s">
        <v>45</v>
      </c>
      <c r="F502">
        <v>1221</v>
      </c>
      <c r="G502" t="str">
        <f>_xlfn.XLOOKUP(C502,Summary!$D$6:$D$12,Summary!$C$6:$C$12)</f>
        <v>Francoise</v>
      </c>
      <c r="H502" s="2">
        <v>120</v>
      </c>
      <c r="I502" s="2">
        <v>300</v>
      </c>
      <c r="J502" s="2">
        <v>366300</v>
      </c>
      <c r="K502" s="13">
        <f>VLOOKUP(C502,Summary!$D$6:$E$12,2,0)</f>
        <v>0.2</v>
      </c>
      <c r="L502" s="2" t="s">
        <v>83</v>
      </c>
      <c r="M502" s="2">
        <f t="shared" si="22"/>
        <v>73260</v>
      </c>
      <c r="N502" s="2">
        <f t="shared" si="23"/>
        <v>73260</v>
      </c>
      <c r="O502" s="2">
        <v>21978</v>
      </c>
      <c r="P502" s="2">
        <v>344322</v>
      </c>
      <c r="Q502" s="2">
        <v>305250</v>
      </c>
      <c r="R502" s="2">
        <v>39072</v>
      </c>
      <c r="S502" s="1">
        <v>45154</v>
      </c>
      <c r="T502" s="2">
        <f t="shared" si="21"/>
        <v>409055.93330103473</v>
      </c>
    </row>
    <row r="503" spans="1:20" x14ac:dyDescent="0.25">
      <c r="A503">
        <v>50027</v>
      </c>
      <c r="B503" t="s">
        <v>29</v>
      </c>
      <c r="C503" t="s">
        <v>37</v>
      </c>
      <c r="D503" t="s">
        <v>42</v>
      </c>
      <c r="E503" t="s">
        <v>45</v>
      </c>
      <c r="F503">
        <v>570</v>
      </c>
      <c r="G503" t="str">
        <f>_xlfn.XLOOKUP(C503,Summary!$D$6:$D$12,Summary!$C$6:$C$12)</f>
        <v>Ciarán</v>
      </c>
      <c r="H503" s="2">
        <v>250</v>
      </c>
      <c r="I503" s="2">
        <v>7</v>
      </c>
      <c r="J503" s="2">
        <v>3990</v>
      </c>
      <c r="K503" s="13">
        <f>VLOOKUP(C503,Summary!$D$6:$E$12,2,0)</f>
        <v>0.23</v>
      </c>
      <c r="L503" s="2" t="s">
        <v>83</v>
      </c>
      <c r="M503" s="2">
        <f t="shared" si="22"/>
        <v>917.7</v>
      </c>
      <c r="N503" s="2">
        <f t="shared" si="23"/>
        <v>917.7</v>
      </c>
      <c r="O503" s="2">
        <v>199.5</v>
      </c>
      <c r="P503" s="2">
        <v>3790.5</v>
      </c>
      <c r="Q503" s="2">
        <v>2850</v>
      </c>
      <c r="R503" s="2">
        <v>940.5</v>
      </c>
      <c r="S503" s="1">
        <v>45248</v>
      </c>
      <c r="T503" s="2">
        <f t="shared" si="21"/>
        <v>4455.7280203962009</v>
      </c>
    </row>
    <row r="504" spans="1:20" x14ac:dyDescent="0.25">
      <c r="A504">
        <v>99492</v>
      </c>
      <c r="B504" t="s">
        <v>29</v>
      </c>
      <c r="C504" t="s">
        <v>49</v>
      </c>
      <c r="D504" t="s">
        <v>35</v>
      </c>
      <c r="E504" t="s">
        <v>44</v>
      </c>
      <c r="F504">
        <v>2851</v>
      </c>
      <c r="G504" t="str">
        <f>_xlfn.XLOOKUP(C504,Summary!$D$6:$D$12,Summary!$C$6:$C$12)</f>
        <v xml:space="preserve">Klaas </v>
      </c>
      <c r="H504" s="2">
        <v>5</v>
      </c>
      <c r="I504" s="2">
        <v>7</v>
      </c>
      <c r="J504" s="2">
        <v>19957</v>
      </c>
      <c r="K504" s="13">
        <f>VLOOKUP(C504,Summary!$D$6:$E$12,2,0)</f>
        <v>0.24</v>
      </c>
      <c r="L504" s="2" t="s">
        <v>83</v>
      </c>
      <c r="M504" s="2">
        <f t="shared" si="22"/>
        <v>4789.6799999999994</v>
      </c>
      <c r="N504" s="2">
        <f t="shared" si="23"/>
        <v>4789.6799999999994</v>
      </c>
      <c r="O504" s="2">
        <v>798.28</v>
      </c>
      <c r="P504" s="2">
        <v>19158.72</v>
      </c>
      <c r="Q504" s="2">
        <v>14255</v>
      </c>
      <c r="R504" s="2">
        <v>4903.7200000000012</v>
      </c>
      <c r="S504" s="1">
        <v>45270</v>
      </c>
      <c r="T504" s="2">
        <f t="shared" si="21"/>
        <v>22286.457168683457</v>
      </c>
    </row>
    <row r="505" spans="1:20" x14ac:dyDescent="0.25">
      <c r="A505">
        <v>78184</v>
      </c>
      <c r="B505" t="s">
        <v>39</v>
      </c>
      <c r="C505" t="s">
        <v>32</v>
      </c>
      <c r="D505" t="s">
        <v>40</v>
      </c>
      <c r="E505" t="s">
        <v>45</v>
      </c>
      <c r="F505">
        <v>1123</v>
      </c>
      <c r="G505" t="str">
        <f>_xlfn.XLOOKUP(C505,Summary!$D$6:$D$12,Summary!$C$6:$C$12)</f>
        <v>Bertha</v>
      </c>
      <c r="H505" s="2">
        <v>10</v>
      </c>
      <c r="I505" s="2">
        <v>300</v>
      </c>
      <c r="J505" s="2">
        <v>336900</v>
      </c>
      <c r="K505" s="13">
        <f>VLOOKUP(C505,Summary!$D$6:$E$12,2,0)</f>
        <v>0.19</v>
      </c>
      <c r="L505" s="2" t="s">
        <v>83</v>
      </c>
      <c r="M505" s="2">
        <f t="shared" si="22"/>
        <v>64011</v>
      </c>
      <c r="N505" s="2">
        <f t="shared" si="23"/>
        <v>64011</v>
      </c>
      <c r="O505" s="2">
        <v>23583</v>
      </c>
      <c r="P505" s="2">
        <v>313317</v>
      </c>
      <c r="Q505" s="2">
        <v>280750</v>
      </c>
      <c r="R505" s="2">
        <v>32567</v>
      </c>
      <c r="S505" s="1">
        <v>44985</v>
      </c>
      <c r="T505" s="2">
        <f t="shared" si="21"/>
        <v>376224.25315074692</v>
      </c>
    </row>
    <row r="506" spans="1:20" x14ac:dyDescent="0.25">
      <c r="A506">
        <v>40522</v>
      </c>
      <c r="B506" t="s">
        <v>29</v>
      </c>
      <c r="C506" t="s">
        <v>49</v>
      </c>
      <c r="D506" t="s">
        <v>40</v>
      </c>
      <c r="E506" t="s">
        <v>45</v>
      </c>
      <c r="F506">
        <v>1228</v>
      </c>
      <c r="G506" t="str">
        <f>_xlfn.XLOOKUP(C506,Summary!$D$6:$D$12,Summary!$C$6:$C$12)</f>
        <v xml:space="preserve">Klaas </v>
      </c>
      <c r="H506" s="2">
        <v>10</v>
      </c>
      <c r="I506" s="2">
        <v>350</v>
      </c>
      <c r="J506" s="2">
        <v>429800</v>
      </c>
      <c r="K506" s="13">
        <f>VLOOKUP(C506,Summary!$D$6:$E$12,2,0)</f>
        <v>0.24</v>
      </c>
      <c r="L506" s="2" t="s">
        <v>84</v>
      </c>
      <c r="M506" s="2" t="str">
        <f t="shared" si="22"/>
        <v>vat not applied</v>
      </c>
      <c r="N506" s="2">
        <f t="shared" si="23"/>
        <v>103152</v>
      </c>
      <c r="O506" s="2">
        <v>21490</v>
      </c>
      <c r="P506" s="2">
        <v>408310</v>
      </c>
      <c r="Q506" s="2">
        <v>319280</v>
      </c>
      <c r="R506" s="2">
        <v>89030</v>
      </c>
      <c r="S506" s="1">
        <v>45098</v>
      </c>
      <c r="T506" s="2">
        <f t="shared" si="21"/>
        <v>479967.89553039783</v>
      </c>
    </row>
    <row r="507" spans="1:20" x14ac:dyDescent="0.25">
      <c r="A507">
        <v>12740</v>
      </c>
      <c r="B507" t="s">
        <v>36</v>
      </c>
      <c r="C507" t="s">
        <v>48</v>
      </c>
      <c r="D507" t="s">
        <v>42</v>
      </c>
      <c r="E507" t="s">
        <v>46</v>
      </c>
      <c r="F507">
        <v>1806</v>
      </c>
      <c r="G507" t="str">
        <f>_xlfn.XLOOKUP(C507,Summary!$D$6:$D$12,Summary!$C$6:$C$12)</f>
        <v>Luigi</v>
      </c>
      <c r="H507" s="2">
        <v>250</v>
      </c>
      <c r="I507" s="2">
        <v>12</v>
      </c>
      <c r="J507" s="2">
        <v>21672</v>
      </c>
      <c r="K507" s="13">
        <f>VLOOKUP(C507,Summary!$D$6:$E$12,2,0)</f>
        <v>0.22</v>
      </c>
      <c r="L507" s="2" t="s">
        <v>83</v>
      </c>
      <c r="M507" s="2">
        <f t="shared" si="22"/>
        <v>4767.84</v>
      </c>
      <c r="N507" s="2">
        <f t="shared" si="23"/>
        <v>4767.84</v>
      </c>
      <c r="O507" s="2">
        <v>3250.8</v>
      </c>
      <c r="P507" s="2">
        <v>18421.2</v>
      </c>
      <c r="Q507" s="2">
        <v>5418</v>
      </c>
      <c r="R507" s="2">
        <v>13003.2</v>
      </c>
      <c r="S507" s="1">
        <v>45034</v>
      </c>
      <c r="T507" s="2">
        <f t="shared" si="21"/>
        <v>24201.638510783578</v>
      </c>
    </row>
    <row r="508" spans="1:20" x14ac:dyDescent="0.25">
      <c r="A508">
        <v>78939</v>
      </c>
      <c r="B508" t="s">
        <v>29</v>
      </c>
      <c r="C508" t="s">
        <v>47</v>
      </c>
      <c r="D508" t="s">
        <v>40</v>
      </c>
      <c r="E508" t="s">
        <v>31</v>
      </c>
      <c r="F508">
        <v>883</v>
      </c>
      <c r="G508" t="str">
        <f>_xlfn.XLOOKUP(C508,Summary!$D$6:$D$12,Summary!$C$6:$C$12)</f>
        <v>Pedro</v>
      </c>
      <c r="H508" s="2">
        <v>10</v>
      </c>
      <c r="I508" s="2">
        <v>7</v>
      </c>
      <c r="J508" s="2">
        <v>6181</v>
      </c>
      <c r="K508" s="13">
        <f>VLOOKUP(C508,Summary!$D$6:$E$12,2,0)</f>
        <v>0.21</v>
      </c>
      <c r="L508" s="2" t="s">
        <v>84</v>
      </c>
      <c r="M508" s="2" t="str">
        <f t="shared" si="22"/>
        <v>vat not applied</v>
      </c>
      <c r="N508" s="2">
        <f t="shared" si="23"/>
        <v>1298.01</v>
      </c>
      <c r="O508" s="2">
        <v>0</v>
      </c>
      <c r="P508" s="2">
        <v>6181</v>
      </c>
      <c r="Q508" s="2">
        <v>4415</v>
      </c>
      <c r="R508" s="2">
        <v>1766</v>
      </c>
      <c r="S508" s="1">
        <v>44948</v>
      </c>
      <c r="T508" s="2">
        <f t="shared" si="21"/>
        <v>6902.469898262887</v>
      </c>
    </row>
    <row r="509" spans="1:20" x14ac:dyDescent="0.25">
      <c r="A509">
        <v>68163</v>
      </c>
      <c r="B509" t="s">
        <v>29</v>
      </c>
      <c r="C509" t="s">
        <v>47</v>
      </c>
      <c r="D509" t="s">
        <v>35</v>
      </c>
      <c r="E509" t="s">
        <v>46</v>
      </c>
      <c r="F509">
        <v>1727</v>
      </c>
      <c r="G509" t="str">
        <f>_xlfn.XLOOKUP(C509,Summary!$D$6:$D$12,Summary!$C$6:$C$12)</f>
        <v>Pedro</v>
      </c>
      <c r="H509" s="2">
        <v>5</v>
      </c>
      <c r="I509" s="2">
        <v>7</v>
      </c>
      <c r="J509" s="2">
        <v>12089</v>
      </c>
      <c r="K509" s="13">
        <f>VLOOKUP(C509,Summary!$D$6:$E$12,2,0)</f>
        <v>0.21</v>
      </c>
      <c r="L509" s="2" t="s">
        <v>84</v>
      </c>
      <c r="M509" s="2" t="str">
        <f t="shared" si="22"/>
        <v>vat not applied</v>
      </c>
      <c r="N509" s="2">
        <f t="shared" si="23"/>
        <v>2538.69</v>
      </c>
      <c r="O509" s="2">
        <v>1692.46</v>
      </c>
      <c r="P509" s="2">
        <v>10396.540000000001</v>
      </c>
      <c r="Q509" s="2">
        <v>8635</v>
      </c>
      <c r="R509" s="2">
        <v>1761.5400000000009</v>
      </c>
      <c r="S509" s="1">
        <v>44982</v>
      </c>
      <c r="T509" s="2">
        <f t="shared" si="21"/>
        <v>13500.074195130244</v>
      </c>
    </row>
    <row r="510" spans="1:20" x14ac:dyDescent="0.25">
      <c r="A510">
        <v>28314</v>
      </c>
      <c r="B510" t="s">
        <v>36</v>
      </c>
      <c r="C510" t="s">
        <v>34</v>
      </c>
      <c r="D510" t="s">
        <v>42</v>
      </c>
      <c r="E510" t="s">
        <v>44</v>
      </c>
      <c r="F510">
        <v>866</v>
      </c>
      <c r="G510" t="str">
        <f>_xlfn.XLOOKUP(C510,Summary!$D$6:$D$12,Summary!$C$6:$C$12)</f>
        <v>Francoise</v>
      </c>
      <c r="H510" s="2">
        <v>250</v>
      </c>
      <c r="I510" s="2">
        <v>12</v>
      </c>
      <c r="J510" s="2">
        <v>10392</v>
      </c>
      <c r="K510" s="13">
        <f>VLOOKUP(C510,Summary!$D$6:$E$12,2,0)</f>
        <v>0.2</v>
      </c>
      <c r="L510" s="2" t="s">
        <v>84</v>
      </c>
      <c r="M510" s="2" t="str">
        <f t="shared" si="22"/>
        <v>vat not applied</v>
      </c>
      <c r="N510" s="2">
        <f t="shared" si="23"/>
        <v>2078.4</v>
      </c>
      <c r="O510" s="2">
        <v>415.68</v>
      </c>
      <c r="P510" s="2">
        <v>9976.32</v>
      </c>
      <c r="Q510" s="2">
        <v>2598</v>
      </c>
      <c r="R510" s="2">
        <v>7378.32</v>
      </c>
      <c r="S510" s="1">
        <v>44986</v>
      </c>
      <c r="T510" s="2">
        <f t="shared" si="21"/>
        <v>11604.993881693565</v>
      </c>
    </row>
    <row r="511" spans="1:20" x14ac:dyDescent="0.25">
      <c r="A511">
        <v>93666</v>
      </c>
      <c r="B511" t="s">
        <v>39</v>
      </c>
      <c r="C511" t="s">
        <v>34</v>
      </c>
      <c r="D511" t="s">
        <v>40</v>
      </c>
      <c r="E511" t="s">
        <v>45</v>
      </c>
      <c r="F511">
        <v>1324</v>
      </c>
      <c r="G511" t="str">
        <f>_xlfn.XLOOKUP(C511,Summary!$D$6:$D$12,Summary!$C$6:$C$12)</f>
        <v>Francoise</v>
      </c>
      <c r="H511" s="2">
        <v>10</v>
      </c>
      <c r="I511" s="2">
        <v>300</v>
      </c>
      <c r="J511" s="2">
        <v>397200</v>
      </c>
      <c r="K511" s="13">
        <f>VLOOKUP(C511,Summary!$D$6:$E$12,2,0)</f>
        <v>0.2</v>
      </c>
      <c r="L511" s="2" t="s">
        <v>83</v>
      </c>
      <c r="M511" s="2">
        <f t="shared" si="22"/>
        <v>79440</v>
      </c>
      <c r="N511" s="2">
        <f t="shared" si="23"/>
        <v>79440</v>
      </c>
      <c r="O511" s="2">
        <v>35748</v>
      </c>
      <c r="P511" s="2">
        <v>361452</v>
      </c>
      <c r="Q511" s="2">
        <v>331000</v>
      </c>
      <c r="R511" s="2">
        <v>30452</v>
      </c>
      <c r="S511" s="1">
        <v>44945</v>
      </c>
      <c r="T511" s="2">
        <f t="shared" si="21"/>
        <v>443562.69917327596</v>
      </c>
    </row>
    <row r="512" spans="1:20" x14ac:dyDescent="0.25">
      <c r="A512">
        <v>39769</v>
      </c>
      <c r="B512" t="s">
        <v>29</v>
      </c>
      <c r="C512" t="s">
        <v>48</v>
      </c>
      <c r="D512" t="s">
        <v>35</v>
      </c>
      <c r="E512" t="s">
        <v>44</v>
      </c>
      <c r="F512">
        <v>1566</v>
      </c>
      <c r="G512" t="str">
        <f>_xlfn.XLOOKUP(C512,Summary!$D$6:$D$12,Summary!$C$6:$C$12)</f>
        <v>Luigi</v>
      </c>
      <c r="H512" s="2">
        <v>5</v>
      </c>
      <c r="I512" s="2">
        <v>20</v>
      </c>
      <c r="J512" s="2">
        <v>31320</v>
      </c>
      <c r="K512" s="13">
        <f>VLOOKUP(C512,Summary!$D$6:$E$12,2,0)</f>
        <v>0.22</v>
      </c>
      <c r="L512" s="2" t="s">
        <v>84</v>
      </c>
      <c r="M512" s="2" t="str">
        <f t="shared" si="22"/>
        <v>vat not applied</v>
      </c>
      <c r="N512" s="2">
        <f t="shared" si="23"/>
        <v>6890.4</v>
      </c>
      <c r="O512" s="2">
        <v>626.4</v>
      </c>
      <c r="P512" s="2">
        <v>30693.599999999999</v>
      </c>
      <c r="Q512" s="2">
        <v>15660</v>
      </c>
      <c r="R512" s="2">
        <v>15033.599999999999</v>
      </c>
      <c r="S512" s="1">
        <v>45263</v>
      </c>
      <c r="T512" s="2">
        <f t="shared" si="21"/>
        <v>34975.789874388225</v>
      </c>
    </row>
    <row r="513" spans="1:20" x14ac:dyDescent="0.25">
      <c r="A513">
        <v>87875</v>
      </c>
      <c r="B513" t="s">
        <v>29</v>
      </c>
      <c r="C513" t="s">
        <v>47</v>
      </c>
      <c r="D513" t="s">
        <v>41</v>
      </c>
      <c r="E513" t="s">
        <v>46</v>
      </c>
      <c r="F513">
        <v>344</v>
      </c>
      <c r="G513" t="str">
        <f>_xlfn.XLOOKUP(C513,Summary!$D$6:$D$12,Summary!$C$6:$C$12)</f>
        <v>Pedro</v>
      </c>
      <c r="H513" s="2">
        <v>120</v>
      </c>
      <c r="I513" s="2">
        <v>350</v>
      </c>
      <c r="J513" s="2">
        <v>120400</v>
      </c>
      <c r="K513" s="13">
        <f>VLOOKUP(C513,Summary!$D$6:$E$12,2,0)</f>
        <v>0.21</v>
      </c>
      <c r="L513" s="2" t="s">
        <v>83</v>
      </c>
      <c r="M513" s="2">
        <f t="shared" si="22"/>
        <v>25284</v>
      </c>
      <c r="N513" s="2">
        <f t="shared" si="23"/>
        <v>25284</v>
      </c>
      <c r="O513" s="2">
        <v>13244</v>
      </c>
      <c r="P513" s="2">
        <v>107156</v>
      </c>
      <c r="Q513" s="2">
        <v>89440</v>
      </c>
      <c r="R513" s="2">
        <v>17716</v>
      </c>
      <c r="S513" s="1">
        <v>45268</v>
      </c>
      <c r="T513" s="2">
        <f t="shared" si="21"/>
        <v>134453.54728213098</v>
      </c>
    </row>
    <row r="514" spans="1:20" x14ac:dyDescent="0.25">
      <c r="A514">
        <v>43457</v>
      </c>
      <c r="B514" t="s">
        <v>38</v>
      </c>
      <c r="C514" t="s">
        <v>49</v>
      </c>
      <c r="D514" t="s">
        <v>35</v>
      </c>
      <c r="E514" t="s">
        <v>31</v>
      </c>
      <c r="F514">
        <v>2665.5</v>
      </c>
      <c r="G514" t="str">
        <f>_xlfn.XLOOKUP(C514,Summary!$D$6:$D$12,Summary!$C$6:$C$12)</f>
        <v xml:space="preserve">Klaas </v>
      </c>
      <c r="H514" s="2">
        <v>5</v>
      </c>
      <c r="I514" s="2">
        <v>125</v>
      </c>
      <c r="J514" s="2">
        <v>333187.5</v>
      </c>
      <c r="K514" s="13">
        <f>VLOOKUP(C514,Summary!$D$6:$E$12,2,0)</f>
        <v>0.24</v>
      </c>
      <c r="L514" s="2" t="s">
        <v>83</v>
      </c>
      <c r="M514" s="2">
        <f t="shared" si="22"/>
        <v>79965</v>
      </c>
      <c r="N514" s="2">
        <f t="shared" si="23"/>
        <v>79965</v>
      </c>
      <c r="O514" s="2">
        <v>0</v>
      </c>
      <c r="P514" s="2">
        <v>333187.5</v>
      </c>
      <c r="Q514" s="2">
        <v>319860</v>
      </c>
      <c r="R514" s="2">
        <v>13327.5</v>
      </c>
      <c r="S514" s="1">
        <v>45267</v>
      </c>
      <c r="T514" s="2">
        <f t="shared" ref="T514:T577" si="24">J514/USD</f>
        <v>372078.41598891211</v>
      </c>
    </row>
    <row r="515" spans="1:20" x14ac:dyDescent="0.25">
      <c r="A515">
        <v>71600</v>
      </c>
      <c r="B515" t="s">
        <v>33</v>
      </c>
      <c r="C515" t="s">
        <v>49</v>
      </c>
      <c r="D515" t="s">
        <v>40</v>
      </c>
      <c r="E515" t="s">
        <v>46</v>
      </c>
      <c r="F515">
        <v>2470</v>
      </c>
      <c r="G515" t="str">
        <f>_xlfn.XLOOKUP(C515,Summary!$D$6:$D$12,Summary!$C$6:$C$12)</f>
        <v xml:space="preserve">Klaas </v>
      </c>
      <c r="H515" s="2">
        <v>10</v>
      </c>
      <c r="I515" s="2">
        <v>15</v>
      </c>
      <c r="J515" s="2">
        <v>37050</v>
      </c>
      <c r="K515" s="13">
        <f>VLOOKUP(C515,Summary!$D$6:$E$12,2,0)</f>
        <v>0.24</v>
      </c>
      <c r="L515" s="2" t="s">
        <v>84</v>
      </c>
      <c r="M515" s="2" t="str">
        <f t="shared" ref="M515:M578" si="25">IF(L515="Yes",N515,"vat not applied")</f>
        <v>vat not applied</v>
      </c>
      <c r="N515" s="2">
        <f t="shared" ref="N515:N578" si="26">J515*K515</f>
        <v>8892</v>
      </c>
      <c r="O515" s="2">
        <v>5187</v>
      </c>
      <c r="P515" s="2">
        <v>31863</v>
      </c>
      <c r="Q515" s="2">
        <v>24700</v>
      </c>
      <c r="R515" s="2">
        <v>7163</v>
      </c>
      <c r="S515" s="1">
        <v>45181</v>
      </c>
      <c r="T515" s="2">
        <f t="shared" si="24"/>
        <v>41374.61733225044</v>
      </c>
    </row>
    <row r="516" spans="1:20" x14ac:dyDescent="0.25">
      <c r="A516">
        <v>29801</v>
      </c>
      <c r="B516" t="s">
        <v>36</v>
      </c>
      <c r="C516" t="s">
        <v>49</v>
      </c>
      <c r="D516" t="s">
        <v>43</v>
      </c>
      <c r="E516" t="s">
        <v>46</v>
      </c>
      <c r="F516">
        <v>2761</v>
      </c>
      <c r="G516" t="str">
        <f>_xlfn.XLOOKUP(C516,Summary!$D$6:$D$12,Summary!$C$6:$C$12)</f>
        <v xml:space="preserve">Klaas </v>
      </c>
      <c r="H516" s="2">
        <v>260</v>
      </c>
      <c r="I516" s="2">
        <v>12</v>
      </c>
      <c r="J516" s="2">
        <v>33132</v>
      </c>
      <c r="K516" s="13">
        <f>VLOOKUP(C516,Summary!$D$6:$E$12,2,0)</f>
        <v>0.24</v>
      </c>
      <c r="L516" s="2" t="s">
        <v>83</v>
      </c>
      <c r="M516" s="2">
        <f t="shared" si="25"/>
        <v>7951.6799999999994</v>
      </c>
      <c r="N516" s="2">
        <f t="shared" si="26"/>
        <v>7951.6799999999994</v>
      </c>
      <c r="O516" s="2">
        <v>3975.84</v>
      </c>
      <c r="P516" s="2">
        <v>29156.16</v>
      </c>
      <c r="Q516" s="2">
        <v>8283</v>
      </c>
      <c r="R516" s="2">
        <v>20873.16</v>
      </c>
      <c r="S516" s="1">
        <v>45152</v>
      </c>
      <c r="T516" s="2">
        <f t="shared" si="24"/>
        <v>36999.293426508004</v>
      </c>
    </row>
    <row r="517" spans="1:20" x14ac:dyDescent="0.25">
      <c r="A517">
        <v>98235</v>
      </c>
      <c r="B517" t="s">
        <v>33</v>
      </c>
      <c r="C517" t="s">
        <v>37</v>
      </c>
      <c r="D517" t="s">
        <v>40</v>
      </c>
      <c r="E517" t="s">
        <v>45</v>
      </c>
      <c r="F517">
        <v>2116</v>
      </c>
      <c r="G517" t="str">
        <f>_xlfn.XLOOKUP(C517,Summary!$D$6:$D$12,Summary!$C$6:$C$12)</f>
        <v>Ciarán</v>
      </c>
      <c r="H517" s="2">
        <v>10</v>
      </c>
      <c r="I517" s="2">
        <v>15</v>
      </c>
      <c r="J517" s="2">
        <v>31740</v>
      </c>
      <c r="K517" s="13">
        <f>VLOOKUP(C517,Summary!$D$6:$E$12,2,0)</f>
        <v>0.23</v>
      </c>
      <c r="L517" s="2" t="s">
        <v>84</v>
      </c>
      <c r="M517" s="2" t="str">
        <f t="shared" si="25"/>
        <v>vat not applied</v>
      </c>
      <c r="N517" s="2">
        <f t="shared" si="26"/>
        <v>7300.2000000000007</v>
      </c>
      <c r="O517" s="2">
        <v>1587</v>
      </c>
      <c r="P517" s="2">
        <v>30153</v>
      </c>
      <c r="Q517" s="2">
        <v>21160</v>
      </c>
      <c r="R517" s="2">
        <v>8993</v>
      </c>
      <c r="S517" s="1">
        <v>45219</v>
      </c>
      <c r="T517" s="2">
        <f t="shared" si="24"/>
        <v>35444.813876535198</v>
      </c>
    </row>
    <row r="518" spans="1:20" x14ac:dyDescent="0.25">
      <c r="A518">
        <v>50397</v>
      </c>
      <c r="B518" t="s">
        <v>29</v>
      </c>
      <c r="C518" t="s">
        <v>37</v>
      </c>
      <c r="D518" t="s">
        <v>43</v>
      </c>
      <c r="E518" t="s">
        <v>45</v>
      </c>
      <c r="F518">
        <v>1403</v>
      </c>
      <c r="G518" t="str">
        <f>_xlfn.XLOOKUP(C518,Summary!$D$6:$D$12,Summary!$C$6:$C$12)</f>
        <v>Ciarán</v>
      </c>
      <c r="H518" s="2">
        <v>260</v>
      </c>
      <c r="I518" s="2">
        <v>7</v>
      </c>
      <c r="J518" s="2">
        <v>9821</v>
      </c>
      <c r="K518" s="13">
        <f>VLOOKUP(C518,Summary!$D$6:$E$12,2,0)</f>
        <v>0.23</v>
      </c>
      <c r="L518" s="2" t="s">
        <v>83</v>
      </c>
      <c r="M518" s="2">
        <f t="shared" si="25"/>
        <v>2258.83</v>
      </c>
      <c r="N518" s="2">
        <f t="shared" si="26"/>
        <v>2258.83</v>
      </c>
      <c r="O518" s="2">
        <v>589.26</v>
      </c>
      <c r="P518" s="2">
        <v>9231.74</v>
      </c>
      <c r="Q518" s="2">
        <v>7015</v>
      </c>
      <c r="R518" s="2">
        <v>2216.7399999999998</v>
      </c>
      <c r="S518" s="1">
        <v>45227</v>
      </c>
      <c r="T518" s="2">
        <f t="shared" si="24"/>
        <v>10967.344583536615</v>
      </c>
    </row>
    <row r="519" spans="1:20" x14ac:dyDescent="0.25">
      <c r="A519">
        <v>44845</v>
      </c>
      <c r="B519" t="s">
        <v>39</v>
      </c>
      <c r="C519" t="s">
        <v>32</v>
      </c>
      <c r="D519" t="s">
        <v>40</v>
      </c>
      <c r="E519" t="s">
        <v>46</v>
      </c>
      <c r="F519">
        <v>1359</v>
      </c>
      <c r="G519" t="str">
        <f>_xlfn.XLOOKUP(C519,Summary!$D$6:$D$12,Summary!$C$6:$C$12)</f>
        <v>Bertha</v>
      </c>
      <c r="H519" s="2">
        <v>10</v>
      </c>
      <c r="I519" s="2">
        <v>300</v>
      </c>
      <c r="J519" s="2">
        <v>407700</v>
      </c>
      <c r="K519" s="13">
        <f>VLOOKUP(C519,Summary!$D$6:$E$12,2,0)</f>
        <v>0.19</v>
      </c>
      <c r="L519" s="2" t="s">
        <v>83</v>
      </c>
      <c r="M519" s="2">
        <f t="shared" si="25"/>
        <v>77463</v>
      </c>
      <c r="N519" s="2">
        <f t="shared" si="26"/>
        <v>77463</v>
      </c>
      <c r="O519" s="2">
        <v>48924</v>
      </c>
      <c r="P519" s="2">
        <v>358776</v>
      </c>
      <c r="Q519" s="2">
        <v>339750</v>
      </c>
      <c r="R519" s="2">
        <v>19026</v>
      </c>
      <c r="S519" s="1">
        <v>45125</v>
      </c>
      <c r="T519" s="2">
        <f t="shared" si="24"/>
        <v>455288.29922695016</v>
      </c>
    </row>
    <row r="520" spans="1:20" x14ac:dyDescent="0.25">
      <c r="A520">
        <v>52349</v>
      </c>
      <c r="B520" t="s">
        <v>29</v>
      </c>
      <c r="C520" t="s">
        <v>49</v>
      </c>
      <c r="D520" t="s">
        <v>40</v>
      </c>
      <c r="E520" t="s">
        <v>45</v>
      </c>
      <c r="F520">
        <v>1946</v>
      </c>
      <c r="G520" t="str">
        <f>_xlfn.XLOOKUP(C520,Summary!$D$6:$D$12,Summary!$C$6:$C$12)</f>
        <v xml:space="preserve">Klaas </v>
      </c>
      <c r="H520" s="2">
        <v>10</v>
      </c>
      <c r="I520" s="2">
        <v>7</v>
      </c>
      <c r="J520" s="2">
        <v>13622</v>
      </c>
      <c r="K520" s="13">
        <f>VLOOKUP(C520,Summary!$D$6:$E$12,2,0)</f>
        <v>0.24</v>
      </c>
      <c r="L520" s="2" t="s">
        <v>83</v>
      </c>
      <c r="M520" s="2">
        <f t="shared" si="25"/>
        <v>3269.2799999999997</v>
      </c>
      <c r="N520" s="2">
        <f t="shared" si="26"/>
        <v>3269.2799999999997</v>
      </c>
      <c r="O520" s="2">
        <v>1089.76</v>
      </c>
      <c r="P520" s="2">
        <v>12532.24</v>
      </c>
      <c r="Q520" s="2">
        <v>9730</v>
      </c>
      <c r="R520" s="2">
        <v>2802.24</v>
      </c>
      <c r="S520" s="1">
        <v>44979</v>
      </c>
      <c r="T520" s="2">
        <f t="shared" si="24"/>
        <v>15212.011802966679</v>
      </c>
    </row>
    <row r="521" spans="1:20" x14ac:dyDescent="0.25">
      <c r="A521">
        <v>32137</v>
      </c>
      <c r="B521" t="s">
        <v>29</v>
      </c>
      <c r="C521" t="s">
        <v>37</v>
      </c>
      <c r="D521" t="s">
        <v>40</v>
      </c>
      <c r="E521" t="s">
        <v>44</v>
      </c>
      <c r="F521">
        <v>2074</v>
      </c>
      <c r="G521" t="str">
        <f>_xlfn.XLOOKUP(C521,Summary!$D$6:$D$12,Summary!$C$6:$C$12)</f>
        <v>Ciarán</v>
      </c>
      <c r="H521" s="2">
        <v>10</v>
      </c>
      <c r="I521" s="2">
        <v>20</v>
      </c>
      <c r="J521" s="2">
        <v>41480</v>
      </c>
      <c r="K521" s="13">
        <f>VLOOKUP(C521,Summary!$D$6:$E$12,2,0)</f>
        <v>0.23</v>
      </c>
      <c r="L521" s="2" t="s">
        <v>83</v>
      </c>
      <c r="M521" s="2">
        <f t="shared" si="25"/>
        <v>9540.4</v>
      </c>
      <c r="N521" s="2">
        <f t="shared" si="26"/>
        <v>9540.4</v>
      </c>
      <c r="O521" s="2">
        <v>1659.2</v>
      </c>
      <c r="P521" s="2">
        <v>39820.800000000003</v>
      </c>
      <c r="Q521" s="2">
        <v>20740</v>
      </c>
      <c r="R521" s="2">
        <v>19080.800000000003</v>
      </c>
      <c r="S521" s="1">
        <v>45127</v>
      </c>
      <c r="T521" s="2">
        <f t="shared" si="24"/>
        <v>46321.703831086321</v>
      </c>
    </row>
    <row r="522" spans="1:20" x14ac:dyDescent="0.25">
      <c r="A522">
        <v>69310</v>
      </c>
      <c r="B522" t="s">
        <v>39</v>
      </c>
      <c r="C522" t="s">
        <v>47</v>
      </c>
      <c r="D522" t="s">
        <v>40</v>
      </c>
      <c r="E522" t="s">
        <v>45</v>
      </c>
      <c r="F522">
        <v>1607</v>
      </c>
      <c r="G522" t="str">
        <f>_xlfn.XLOOKUP(C522,Summary!$D$6:$D$12,Summary!$C$6:$C$12)</f>
        <v>Pedro</v>
      </c>
      <c r="H522" s="2">
        <v>10</v>
      </c>
      <c r="I522" s="2">
        <v>300</v>
      </c>
      <c r="J522" s="2">
        <v>482100</v>
      </c>
      <c r="K522" s="13">
        <f>VLOOKUP(C522,Summary!$D$6:$E$12,2,0)</f>
        <v>0.21</v>
      </c>
      <c r="L522" s="2" t="s">
        <v>83</v>
      </c>
      <c r="M522" s="2">
        <f t="shared" si="25"/>
        <v>101241</v>
      </c>
      <c r="N522" s="2">
        <f t="shared" si="26"/>
        <v>101241</v>
      </c>
      <c r="O522" s="2">
        <v>24105</v>
      </c>
      <c r="P522" s="2">
        <v>457995</v>
      </c>
      <c r="Q522" s="2">
        <v>401750</v>
      </c>
      <c r="R522" s="2">
        <v>56245</v>
      </c>
      <c r="S522" s="1">
        <v>45029</v>
      </c>
      <c r="T522" s="2">
        <f t="shared" si="24"/>
        <v>538372.55103584181</v>
      </c>
    </row>
    <row r="523" spans="1:20" x14ac:dyDescent="0.25">
      <c r="A523">
        <v>26113</v>
      </c>
      <c r="B523" t="s">
        <v>29</v>
      </c>
      <c r="C523" t="s">
        <v>32</v>
      </c>
      <c r="D523" t="s">
        <v>40</v>
      </c>
      <c r="E523" t="s">
        <v>45</v>
      </c>
      <c r="F523">
        <v>1095</v>
      </c>
      <c r="G523" t="str">
        <f>_xlfn.XLOOKUP(C523,Summary!$D$6:$D$12,Summary!$C$6:$C$12)</f>
        <v>Bertha</v>
      </c>
      <c r="H523" s="2">
        <v>10</v>
      </c>
      <c r="I523" s="2">
        <v>7</v>
      </c>
      <c r="J523" s="2">
        <v>7665</v>
      </c>
      <c r="K523" s="13">
        <f>VLOOKUP(C523,Summary!$D$6:$E$12,2,0)</f>
        <v>0.19</v>
      </c>
      <c r="L523" s="2" t="s">
        <v>83</v>
      </c>
      <c r="M523" s="2">
        <f t="shared" si="25"/>
        <v>1456.35</v>
      </c>
      <c r="N523" s="2">
        <f t="shared" si="26"/>
        <v>1456.35</v>
      </c>
      <c r="O523" s="2">
        <v>613.20000000000005</v>
      </c>
      <c r="P523" s="2">
        <v>7051.8</v>
      </c>
      <c r="Q523" s="2">
        <v>5475</v>
      </c>
      <c r="R523" s="2">
        <v>1576.8000000000002</v>
      </c>
      <c r="S523" s="1">
        <v>45053</v>
      </c>
      <c r="T523" s="2">
        <f t="shared" si="24"/>
        <v>8559.688039182176</v>
      </c>
    </row>
    <row r="524" spans="1:20" x14ac:dyDescent="0.25">
      <c r="A524">
        <v>42904</v>
      </c>
      <c r="B524" t="s">
        <v>36</v>
      </c>
      <c r="C524" t="s">
        <v>47</v>
      </c>
      <c r="D524" t="s">
        <v>35</v>
      </c>
      <c r="E524" t="s">
        <v>46</v>
      </c>
      <c r="F524">
        <v>604</v>
      </c>
      <c r="G524" t="str">
        <f>_xlfn.XLOOKUP(C524,Summary!$D$6:$D$12,Summary!$C$6:$C$12)</f>
        <v>Pedro</v>
      </c>
      <c r="H524" s="2">
        <v>5</v>
      </c>
      <c r="I524" s="2">
        <v>12</v>
      </c>
      <c r="J524" s="2">
        <v>7248</v>
      </c>
      <c r="K524" s="13">
        <f>VLOOKUP(C524,Summary!$D$6:$E$12,2,0)</f>
        <v>0.21</v>
      </c>
      <c r="L524" s="2" t="s">
        <v>84</v>
      </c>
      <c r="M524" s="2" t="str">
        <f t="shared" si="25"/>
        <v>vat not applied</v>
      </c>
      <c r="N524" s="2">
        <f t="shared" si="26"/>
        <v>1522.08</v>
      </c>
      <c r="O524" s="2">
        <v>942.24</v>
      </c>
      <c r="P524" s="2">
        <v>6305.76</v>
      </c>
      <c r="Q524" s="2">
        <v>1812</v>
      </c>
      <c r="R524" s="2">
        <v>4493.76</v>
      </c>
      <c r="S524" s="1">
        <v>44982</v>
      </c>
      <c r="T524" s="2">
        <f t="shared" si="24"/>
        <v>8094.0142084791141</v>
      </c>
    </row>
    <row r="525" spans="1:20" x14ac:dyDescent="0.25">
      <c r="A525">
        <v>40800</v>
      </c>
      <c r="B525" t="s">
        <v>29</v>
      </c>
      <c r="C525" t="s">
        <v>49</v>
      </c>
      <c r="D525" t="s">
        <v>43</v>
      </c>
      <c r="E525" t="s">
        <v>45</v>
      </c>
      <c r="F525">
        <v>1118</v>
      </c>
      <c r="G525" t="str">
        <f>_xlfn.XLOOKUP(C525,Summary!$D$6:$D$12,Summary!$C$6:$C$12)</f>
        <v xml:space="preserve">Klaas </v>
      </c>
      <c r="H525" s="2">
        <v>260</v>
      </c>
      <c r="I525" s="2">
        <v>20</v>
      </c>
      <c r="J525" s="2">
        <v>22360</v>
      </c>
      <c r="K525" s="13">
        <f>VLOOKUP(C525,Summary!$D$6:$E$12,2,0)</f>
        <v>0.24</v>
      </c>
      <c r="L525" s="2" t="s">
        <v>84</v>
      </c>
      <c r="M525" s="2" t="str">
        <f t="shared" si="25"/>
        <v>vat not applied</v>
      </c>
      <c r="N525" s="2">
        <f t="shared" si="26"/>
        <v>5366.4</v>
      </c>
      <c r="O525" s="2">
        <v>1565.2</v>
      </c>
      <c r="P525" s="2">
        <v>20794.8</v>
      </c>
      <c r="Q525" s="2">
        <v>11180</v>
      </c>
      <c r="R525" s="2">
        <v>9614.7999999999993</v>
      </c>
      <c r="S525" s="1">
        <v>45148</v>
      </c>
      <c r="T525" s="2">
        <f t="shared" si="24"/>
        <v>24969.944495252897</v>
      </c>
    </row>
    <row r="526" spans="1:20" x14ac:dyDescent="0.25">
      <c r="A526">
        <v>15628</v>
      </c>
      <c r="B526" t="s">
        <v>33</v>
      </c>
      <c r="C526" t="s">
        <v>48</v>
      </c>
      <c r="D526" t="s">
        <v>40</v>
      </c>
      <c r="E526" t="s">
        <v>44</v>
      </c>
      <c r="F526">
        <v>671</v>
      </c>
      <c r="G526" t="str">
        <f>_xlfn.XLOOKUP(C526,Summary!$D$6:$D$12,Summary!$C$6:$C$12)</f>
        <v>Luigi</v>
      </c>
      <c r="H526" s="2">
        <v>10</v>
      </c>
      <c r="I526" s="2">
        <v>15</v>
      </c>
      <c r="J526" s="2">
        <v>10065</v>
      </c>
      <c r="K526" s="13">
        <f>VLOOKUP(C526,Summary!$D$6:$E$12,2,0)</f>
        <v>0.22</v>
      </c>
      <c r="L526" s="2" t="s">
        <v>84</v>
      </c>
      <c r="M526" s="2" t="str">
        <f t="shared" si="25"/>
        <v>vat not applied</v>
      </c>
      <c r="N526" s="2">
        <f t="shared" si="26"/>
        <v>2214.3000000000002</v>
      </c>
      <c r="O526" s="2">
        <v>402.6</v>
      </c>
      <c r="P526" s="2">
        <v>9662.4</v>
      </c>
      <c r="Q526" s="2">
        <v>6710</v>
      </c>
      <c r="R526" s="2">
        <v>2952.3999999999996</v>
      </c>
      <c r="S526" s="1">
        <v>45170</v>
      </c>
      <c r="T526" s="2">
        <f t="shared" si="24"/>
        <v>11239.82519430771</v>
      </c>
    </row>
    <row r="527" spans="1:20" x14ac:dyDescent="0.25">
      <c r="A527">
        <v>53330</v>
      </c>
      <c r="B527" t="s">
        <v>33</v>
      </c>
      <c r="C527" t="s">
        <v>37</v>
      </c>
      <c r="D527" t="s">
        <v>40</v>
      </c>
      <c r="E527" t="s">
        <v>44</v>
      </c>
      <c r="F527">
        <v>1925</v>
      </c>
      <c r="G527" t="str">
        <f>_xlfn.XLOOKUP(C527,Summary!$D$6:$D$12,Summary!$C$6:$C$12)</f>
        <v>Ciarán</v>
      </c>
      <c r="H527" s="2">
        <v>10</v>
      </c>
      <c r="I527" s="2">
        <v>15</v>
      </c>
      <c r="J527" s="2">
        <v>28875</v>
      </c>
      <c r="K527" s="13">
        <f>VLOOKUP(C527,Summary!$D$6:$E$12,2,0)</f>
        <v>0.23</v>
      </c>
      <c r="L527" s="2" t="s">
        <v>83</v>
      </c>
      <c r="M527" s="2">
        <f t="shared" si="25"/>
        <v>6641.25</v>
      </c>
      <c r="N527" s="2">
        <f t="shared" si="26"/>
        <v>6641.25</v>
      </c>
      <c r="O527" s="2">
        <v>577.5</v>
      </c>
      <c r="P527" s="2">
        <v>28297.5</v>
      </c>
      <c r="Q527" s="2">
        <v>19250</v>
      </c>
      <c r="R527" s="2">
        <v>9047.5</v>
      </c>
      <c r="S527" s="1">
        <v>45172</v>
      </c>
      <c r="T527" s="2">
        <f t="shared" si="24"/>
        <v>32245.400147604087</v>
      </c>
    </row>
    <row r="528" spans="1:20" x14ac:dyDescent="0.25">
      <c r="A528">
        <v>56250</v>
      </c>
      <c r="B528" t="s">
        <v>29</v>
      </c>
      <c r="C528" t="s">
        <v>49</v>
      </c>
      <c r="D528" t="s">
        <v>40</v>
      </c>
      <c r="E528" t="s">
        <v>31</v>
      </c>
      <c r="F528">
        <v>1817</v>
      </c>
      <c r="G528" t="str">
        <f>_xlfn.XLOOKUP(C528,Summary!$D$6:$D$12,Summary!$C$6:$C$12)</f>
        <v xml:space="preserve">Klaas </v>
      </c>
      <c r="H528" s="2">
        <v>10</v>
      </c>
      <c r="I528" s="2">
        <v>20</v>
      </c>
      <c r="J528" s="2">
        <v>36340</v>
      </c>
      <c r="K528" s="13">
        <f>VLOOKUP(C528,Summary!$D$6:$E$12,2,0)</f>
        <v>0.24</v>
      </c>
      <c r="L528" s="2" t="s">
        <v>83</v>
      </c>
      <c r="M528" s="2">
        <f t="shared" si="25"/>
        <v>8721.6</v>
      </c>
      <c r="N528" s="2">
        <f t="shared" si="26"/>
        <v>8721.6</v>
      </c>
      <c r="O528" s="2">
        <v>0</v>
      </c>
      <c r="P528" s="2">
        <v>36340</v>
      </c>
      <c r="Q528" s="2">
        <v>18170</v>
      </c>
      <c r="R528" s="2">
        <v>18170</v>
      </c>
      <c r="S528" s="1">
        <v>45126</v>
      </c>
      <c r="T528" s="2">
        <f t="shared" si="24"/>
        <v>40581.743423859138</v>
      </c>
    </row>
    <row r="529" spans="1:20" x14ac:dyDescent="0.25">
      <c r="A529">
        <v>92116</v>
      </c>
      <c r="B529" t="s">
        <v>38</v>
      </c>
      <c r="C529" t="s">
        <v>47</v>
      </c>
      <c r="D529" t="s">
        <v>41</v>
      </c>
      <c r="E529" t="s">
        <v>46</v>
      </c>
      <c r="F529">
        <v>1575</v>
      </c>
      <c r="G529" t="str">
        <f>_xlfn.XLOOKUP(C529,Summary!$D$6:$D$12,Summary!$C$6:$C$12)</f>
        <v>Pedro</v>
      </c>
      <c r="H529" s="2">
        <v>120</v>
      </c>
      <c r="I529" s="2">
        <v>125</v>
      </c>
      <c r="J529" s="2">
        <v>196875</v>
      </c>
      <c r="K529" s="13">
        <f>VLOOKUP(C529,Summary!$D$6:$E$12,2,0)</f>
        <v>0.21</v>
      </c>
      <c r="L529" s="2" t="s">
        <v>84</v>
      </c>
      <c r="M529" s="2" t="str">
        <f t="shared" si="25"/>
        <v>vat not applied</v>
      </c>
      <c r="N529" s="2">
        <f t="shared" si="26"/>
        <v>41343.75</v>
      </c>
      <c r="O529" s="2">
        <v>27562.5</v>
      </c>
      <c r="P529" s="2">
        <v>169312.5</v>
      </c>
      <c r="Q529" s="2">
        <v>189000</v>
      </c>
      <c r="R529" s="2">
        <v>-19687.5</v>
      </c>
      <c r="S529" s="1">
        <v>45130</v>
      </c>
      <c r="T529" s="2">
        <f t="shared" si="24"/>
        <v>219855.00100639151</v>
      </c>
    </row>
    <row r="530" spans="1:20" x14ac:dyDescent="0.25">
      <c r="A530">
        <v>93396</v>
      </c>
      <c r="B530" t="s">
        <v>33</v>
      </c>
      <c r="C530" t="s">
        <v>47</v>
      </c>
      <c r="D530" t="s">
        <v>35</v>
      </c>
      <c r="E530" t="s">
        <v>31</v>
      </c>
      <c r="F530">
        <v>2470</v>
      </c>
      <c r="G530" t="str">
        <f>_xlfn.XLOOKUP(C530,Summary!$D$6:$D$12,Summary!$C$6:$C$12)</f>
        <v>Pedro</v>
      </c>
      <c r="H530" s="2">
        <v>5</v>
      </c>
      <c r="I530" s="2">
        <v>15</v>
      </c>
      <c r="J530" s="2">
        <v>37050</v>
      </c>
      <c r="K530" s="13">
        <f>VLOOKUP(C530,Summary!$D$6:$E$12,2,0)</f>
        <v>0.21</v>
      </c>
      <c r="L530" s="2" t="s">
        <v>84</v>
      </c>
      <c r="M530" s="2" t="str">
        <f t="shared" si="25"/>
        <v>vat not applied</v>
      </c>
      <c r="N530" s="2">
        <f t="shared" si="26"/>
        <v>7780.5</v>
      </c>
      <c r="O530" s="2">
        <v>0</v>
      </c>
      <c r="P530" s="2">
        <v>37050</v>
      </c>
      <c r="Q530" s="2">
        <v>24700</v>
      </c>
      <c r="R530" s="2">
        <v>12350</v>
      </c>
      <c r="S530" s="1">
        <v>45269</v>
      </c>
      <c r="T530" s="2">
        <f t="shared" si="24"/>
        <v>41374.61733225044</v>
      </c>
    </row>
    <row r="531" spans="1:20" x14ac:dyDescent="0.25">
      <c r="A531">
        <v>94140</v>
      </c>
      <c r="B531" t="s">
        <v>29</v>
      </c>
      <c r="C531" t="s">
        <v>34</v>
      </c>
      <c r="D531" t="s">
        <v>43</v>
      </c>
      <c r="E531" t="s">
        <v>44</v>
      </c>
      <c r="F531">
        <v>941</v>
      </c>
      <c r="G531" t="str">
        <f>_xlfn.XLOOKUP(C531,Summary!$D$6:$D$12,Summary!$C$6:$C$12)</f>
        <v>Francoise</v>
      </c>
      <c r="H531" s="2">
        <v>260</v>
      </c>
      <c r="I531" s="2">
        <v>20</v>
      </c>
      <c r="J531" s="2">
        <v>18820</v>
      </c>
      <c r="K531" s="13">
        <f>VLOOKUP(C531,Summary!$D$6:$E$12,2,0)</f>
        <v>0.2</v>
      </c>
      <c r="L531" s="2" t="s">
        <v>83</v>
      </c>
      <c r="M531" s="2">
        <f t="shared" si="25"/>
        <v>3764</v>
      </c>
      <c r="N531" s="2">
        <f t="shared" si="26"/>
        <v>3764</v>
      </c>
      <c r="O531" s="2">
        <v>376.4</v>
      </c>
      <c r="P531" s="2">
        <v>18443.599999999999</v>
      </c>
      <c r="Q531" s="2">
        <v>9410</v>
      </c>
      <c r="R531" s="2">
        <v>9033.5999999999985</v>
      </c>
      <c r="S531" s="1">
        <v>45050</v>
      </c>
      <c r="T531" s="2">
        <f t="shared" si="24"/>
        <v>21016.742191442732</v>
      </c>
    </row>
    <row r="532" spans="1:20" x14ac:dyDescent="0.25">
      <c r="A532">
        <v>96239</v>
      </c>
      <c r="B532" t="s">
        <v>29</v>
      </c>
      <c r="C532" t="s">
        <v>32</v>
      </c>
      <c r="D532" t="s">
        <v>30</v>
      </c>
      <c r="E532" t="s">
        <v>31</v>
      </c>
      <c r="F532">
        <v>1321</v>
      </c>
      <c r="G532" t="str">
        <f>_xlfn.XLOOKUP(C532,Summary!$D$6:$D$12,Summary!$C$6:$C$12)</f>
        <v>Bertha</v>
      </c>
      <c r="H532" s="2">
        <v>3</v>
      </c>
      <c r="I532" s="2">
        <v>20</v>
      </c>
      <c r="J532" s="2">
        <v>26420</v>
      </c>
      <c r="K532" s="13">
        <f>VLOOKUP(C532,Summary!$D$6:$E$12,2,0)</f>
        <v>0.19</v>
      </c>
      <c r="L532" s="2" t="s">
        <v>83</v>
      </c>
      <c r="M532" s="2">
        <f t="shared" si="25"/>
        <v>5019.8</v>
      </c>
      <c r="N532" s="2">
        <f t="shared" si="26"/>
        <v>5019.8</v>
      </c>
      <c r="O532" s="2">
        <v>0</v>
      </c>
      <c r="P532" s="2">
        <v>26420</v>
      </c>
      <c r="Q532" s="2">
        <v>13210</v>
      </c>
      <c r="R532" s="2">
        <v>13210</v>
      </c>
      <c r="S532" s="1">
        <v>44960</v>
      </c>
      <c r="T532" s="2">
        <f t="shared" si="24"/>
        <v>29503.843182673594</v>
      </c>
    </row>
    <row r="533" spans="1:20" x14ac:dyDescent="0.25">
      <c r="A533">
        <v>64154</v>
      </c>
      <c r="B533" t="s">
        <v>29</v>
      </c>
      <c r="C533" t="s">
        <v>47</v>
      </c>
      <c r="D533" t="s">
        <v>30</v>
      </c>
      <c r="E533" t="s">
        <v>46</v>
      </c>
      <c r="F533">
        <v>2706</v>
      </c>
      <c r="G533" t="str">
        <f>_xlfn.XLOOKUP(C533,Summary!$D$6:$D$12,Summary!$C$6:$C$12)</f>
        <v>Pedro</v>
      </c>
      <c r="H533" s="2">
        <v>3</v>
      </c>
      <c r="I533" s="2">
        <v>7</v>
      </c>
      <c r="J533" s="2">
        <v>18942</v>
      </c>
      <c r="K533" s="13">
        <f>VLOOKUP(C533,Summary!$D$6:$E$12,2,0)</f>
        <v>0.21</v>
      </c>
      <c r="L533" s="2" t="s">
        <v>84</v>
      </c>
      <c r="M533" s="2" t="str">
        <f t="shared" si="25"/>
        <v>vat not applied</v>
      </c>
      <c r="N533" s="2">
        <f t="shared" si="26"/>
        <v>3977.8199999999997</v>
      </c>
      <c r="O533" s="2">
        <v>2083.62</v>
      </c>
      <c r="P533" s="2">
        <v>16858.38</v>
      </c>
      <c r="Q533" s="2">
        <v>13530</v>
      </c>
      <c r="R533" s="2">
        <v>3328.380000000001</v>
      </c>
      <c r="S533" s="1">
        <v>45057</v>
      </c>
      <c r="T533" s="2">
        <f t="shared" si="24"/>
        <v>21152.982496828281</v>
      </c>
    </row>
    <row r="534" spans="1:20" x14ac:dyDescent="0.25">
      <c r="A534">
        <v>11450</v>
      </c>
      <c r="B534" t="s">
        <v>33</v>
      </c>
      <c r="C534" t="s">
        <v>48</v>
      </c>
      <c r="D534" t="s">
        <v>42</v>
      </c>
      <c r="E534" t="s">
        <v>46</v>
      </c>
      <c r="F534">
        <v>2567</v>
      </c>
      <c r="G534" t="str">
        <f>_xlfn.XLOOKUP(C534,Summary!$D$6:$D$12,Summary!$C$6:$C$12)</f>
        <v>Luigi</v>
      </c>
      <c r="H534" s="2">
        <v>250</v>
      </c>
      <c r="I534" s="2">
        <v>15</v>
      </c>
      <c r="J534" s="2">
        <v>38505</v>
      </c>
      <c r="K534" s="13">
        <f>VLOOKUP(C534,Summary!$D$6:$E$12,2,0)</f>
        <v>0.22</v>
      </c>
      <c r="L534" s="2" t="s">
        <v>83</v>
      </c>
      <c r="M534" s="2">
        <f t="shared" si="25"/>
        <v>8471.1</v>
      </c>
      <c r="N534" s="2">
        <f t="shared" si="26"/>
        <v>8471.1</v>
      </c>
      <c r="O534" s="2">
        <v>5005.6499999999996</v>
      </c>
      <c r="P534" s="2">
        <v>33499.35</v>
      </c>
      <c r="Q534" s="2">
        <v>25670</v>
      </c>
      <c r="R534" s="2">
        <v>7829.3499999999985</v>
      </c>
      <c r="S534" s="1">
        <v>45024</v>
      </c>
      <c r="T534" s="2">
        <f t="shared" si="24"/>
        <v>42999.450482545297</v>
      </c>
    </row>
    <row r="535" spans="1:20" x14ac:dyDescent="0.25">
      <c r="A535">
        <v>97884</v>
      </c>
      <c r="B535" t="s">
        <v>36</v>
      </c>
      <c r="C535" t="s">
        <v>49</v>
      </c>
      <c r="D535" t="s">
        <v>42</v>
      </c>
      <c r="E535" t="s">
        <v>46</v>
      </c>
      <c r="F535">
        <v>2109</v>
      </c>
      <c r="G535" t="str">
        <f>_xlfn.XLOOKUP(C535,Summary!$D$6:$D$12,Summary!$C$6:$C$12)</f>
        <v xml:space="preserve">Klaas </v>
      </c>
      <c r="H535" s="2">
        <v>250</v>
      </c>
      <c r="I535" s="2">
        <v>12</v>
      </c>
      <c r="J535" s="2">
        <v>25308</v>
      </c>
      <c r="K535" s="13">
        <f>VLOOKUP(C535,Summary!$D$6:$E$12,2,0)</f>
        <v>0.24</v>
      </c>
      <c r="L535" s="2" t="s">
        <v>84</v>
      </c>
      <c r="M535" s="2" t="str">
        <f t="shared" si="25"/>
        <v>vat not applied</v>
      </c>
      <c r="N535" s="2">
        <f t="shared" si="26"/>
        <v>6073.92</v>
      </c>
      <c r="O535" s="2">
        <v>3036.96</v>
      </c>
      <c r="P535" s="2">
        <v>22271.040000000001</v>
      </c>
      <c r="Q535" s="2">
        <v>6327</v>
      </c>
      <c r="R535" s="2">
        <v>15944.04</v>
      </c>
      <c r="S535" s="1">
        <v>45182</v>
      </c>
      <c r="T535" s="2">
        <f t="shared" si="24"/>
        <v>28262.046300798764</v>
      </c>
    </row>
    <row r="536" spans="1:20" x14ac:dyDescent="0.25">
      <c r="A536">
        <v>12276</v>
      </c>
      <c r="B536" t="s">
        <v>29</v>
      </c>
      <c r="C536" t="s">
        <v>37</v>
      </c>
      <c r="D536" t="s">
        <v>35</v>
      </c>
      <c r="E536" t="s">
        <v>45</v>
      </c>
      <c r="F536">
        <v>980</v>
      </c>
      <c r="G536" t="str">
        <f>_xlfn.XLOOKUP(C536,Summary!$D$6:$D$12,Summary!$C$6:$C$12)</f>
        <v>Ciarán</v>
      </c>
      <c r="H536" s="2">
        <v>5</v>
      </c>
      <c r="I536" s="2">
        <v>350</v>
      </c>
      <c r="J536" s="2">
        <v>343000</v>
      </c>
      <c r="K536" s="13">
        <f>VLOOKUP(C536,Summary!$D$6:$E$12,2,0)</f>
        <v>0.23</v>
      </c>
      <c r="L536" s="2" t="s">
        <v>84</v>
      </c>
      <c r="M536" s="2" t="str">
        <f t="shared" si="25"/>
        <v>vat not applied</v>
      </c>
      <c r="N536" s="2">
        <f t="shared" si="26"/>
        <v>78890</v>
      </c>
      <c r="O536" s="2">
        <v>20580</v>
      </c>
      <c r="P536" s="2">
        <v>322420</v>
      </c>
      <c r="Q536" s="2">
        <v>254800</v>
      </c>
      <c r="R536" s="2">
        <v>67620</v>
      </c>
      <c r="S536" s="1">
        <v>45287</v>
      </c>
      <c r="T536" s="2">
        <f t="shared" si="24"/>
        <v>383036.26842002431</v>
      </c>
    </row>
    <row r="537" spans="1:20" x14ac:dyDescent="0.25">
      <c r="A537">
        <v>99086</v>
      </c>
      <c r="B537" t="s">
        <v>29</v>
      </c>
      <c r="C537" t="s">
        <v>48</v>
      </c>
      <c r="D537" t="s">
        <v>43</v>
      </c>
      <c r="E537" t="s">
        <v>45</v>
      </c>
      <c r="F537">
        <v>2071</v>
      </c>
      <c r="G537" t="str">
        <f>_xlfn.XLOOKUP(C537,Summary!$D$6:$D$12,Summary!$C$6:$C$12)</f>
        <v>Luigi</v>
      </c>
      <c r="H537" s="2">
        <v>260</v>
      </c>
      <c r="I537" s="2">
        <v>350</v>
      </c>
      <c r="J537" s="2">
        <v>724850</v>
      </c>
      <c r="K537" s="13">
        <f>VLOOKUP(C537,Summary!$D$6:$E$12,2,0)</f>
        <v>0.22</v>
      </c>
      <c r="L537" s="2" t="s">
        <v>84</v>
      </c>
      <c r="M537" s="2" t="str">
        <f t="shared" si="25"/>
        <v>vat not applied</v>
      </c>
      <c r="N537" s="2">
        <f t="shared" si="26"/>
        <v>159467</v>
      </c>
      <c r="O537" s="2">
        <v>65236.5</v>
      </c>
      <c r="P537" s="2">
        <v>659613.5</v>
      </c>
      <c r="Q537" s="2">
        <v>538460</v>
      </c>
      <c r="R537" s="2">
        <v>121153.5</v>
      </c>
      <c r="S537" s="1">
        <v>45160</v>
      </c>
      <c r="T537" s="2">
        <f t="shared" si="24"/>
        <v>809457.25703864323</v>
      </c>
    </row>
    <row r="538" spans="1:20" x14ac:dyDescent="0.25">
      <c r="A538">
        <v>27198</v>
      </c>
      <c r="B538" t="s">
        <v>29</v>
      </c>
      <c r="C538" t="s">
        <v>49</v>
      </c>
      <c r="D538" t="s">
        <v>35</v>
      </c>
      <c r="E538" t="s">
        <v>45</v>
      </c>
      <c r="F538">
        <v>488</v>
      </c>
      <c r="G538" t="str">
        <f>_xlfn.XLOOKUP(C538,Summary!$D$6:$D$12,Summary!$C$6:$C$12)</f>
        <v xml:space="preserve">Klaas </v>
      </c>
      <c r="H538" s="2">
        <v>5</v>
      </c>
      <c r="I538" s="2">
        <v>7</v>
      </c>
      <c r="J538" s="2">
        <v>3416</v>
      </c>
      <c r="K538" s="13">
        <f>VLOOKUP(C538,Summary!$D$6:$E$12,2,0)</f>
        <v>0.24</v>
      </c>
      <c r="L538" s="2" t="s">
        <v>84</v>
      </c>
      <c r="M538" s="2" t="str">
        <f t="shared" si="25"/>
        <v>vat not applied</v>
      </c>
      <c r="N538" s="2">
        <f t="shared" si="26"/>
        <v>819.83999999999992</v>
      </c>
      <c r="O538" s="2">
        <v>273.27999999999997</v>
      </c>
      <c r="P538" s="2">
        <v>3142.7200000000003</v>
      </c>
      <c r="Q538" s="2">
        <v>2440</v>
      </c>
      <c r="R538" s="2">
        <v>702.72000000000025</v>
      </c>
      <c r="S538" s="1">
        <v>45255</v>
      </c>
      <c r="T538" s="2">
        <f t="shared" si="24"/>
        <v>3814.7285507953443</v>
      </c>
    </row>
    <row r="539" spans="1:20" x14ac:dyDescent="0.25">
      <c r="A539">
        <v>76952</v>
      </c>
      <c r="B539" t="s">
        <v>39</v>
      </c>
      <c r="C539" t="s">
        <v>48</v>
      </c>
      <c r="D539" t="s">
        <v>42</v>
      </c>
      <c r="E539" t="s">
        <v>46</v>
      </c>
      <c r="F539">
        <v>2541</v>
      </c>
      <c r="G539" t="str">
        <f>_xlfn.XLOOKUP(C539,Summary!$D$6:$D$12,Summary!$C$6:$C$12)</f>
        <v>Luigi</v>
      </c>
      <c r="H539" s="2">
        <v>250</v>
      </c>
      <c r="I539" s="2">
        <v>300</v>
      </c>
      <c r="J539" s="2">
        <v>762300</v>
      </c>
      <c r="K539" s="13">
        <f>VLOOKUP(C539,Summary!$D$6:$E$12,2,0)</f>
        <v>0.22</v>
      </c>
      <c r="L539" s="2" t="s">
        <v>83</v>
      </c>
      <c r="M539" s="2">
        <f t="shared" si="25"/>
        <v>167706</v>
      </c>
      <c r="N539" s="2">
        <f t="shared" si="26"/>
        <v>167706</v>
      </c>
      <c r="O539" s="2">
        <v>106722</v>
      </c>
      <c r="P539" s="2">
        <v>655578</v>
      </c>
      <c r="Q539" s="2">
        <v>635250</v>
      </c>
      <c r="R539" s="2">
        <v>20328</v>
      </c>
      <c r="S539" s="1">
        <v>45079</v>
      </c>
      <c r="T539" s="2">
        <f t="shared" si="24"/>
        <v>851278.56389674789</v>
      </c>
    </row>
    <row r="540" spans="1:20" x14ac:dyDescent="0.25">
      <c r="A540">
        <v>41860</v>
      </c>
      <c r="B540" t="s">
        <v>36</v>
      </c>
      <c r="C540" t="s">
        <v>47</v>
      </c>
      <c r="D540" t="s">
        <v>30</v>
      </c>
      <c r="E540" t="s">
        <v>45</v>
      </c>
      <c r="F540">
        <v>367</v>
      </c>
      <c r="G540" t="str">
        <f>_xlfn.XLOOKUP(C540,Summary!$D$6:$D$12,Summary!$C$6:$C$12)</f>
        <v>Pedro</v>
      </c>
      <c r="H540" s="2">
        <v>3</v>
      </c>
      <c r="I540" s="2">
        <v>12</v>
      </c>
      <c r="J540" s="2">
        <v>4404</v>
      </c>
      <c r="K540" s="13">
        <f>VLOOKUP(C540,Summary!$D$6:$E$12,2,0)</f>
        <v>0.21</v>
      </c>
      <c r="L540" s="2" t="s">
        <v>84</v>
      </c>
      <c r="M540" s="2" t="str">
        <f t="shared" si="25"/>
        <v>vat not applied</v>
      </c>
      <c r="N540" s="2">
        <f t="shared" si="26"/>
        <v>924.83999999999992</v>
      </c>
      <c r="O540" s="2">
        <v>396.36</v>
      </c>
      <c r="P540" s="2">
        <v>4007.64</v>
      </c>
      <c r="Q540" s="2">
        <v>1101</v>
      </c>
      <c r="R540" s="2">
        <v>2906.64</v>
      </c>
      <c r="S540" s="1">
        <v>45170</v>
      </c>
      <c r="T540" s="2">
        <f t="shared" si="24"/>
        <v>4918.0516796553557</v>
      </c>
    </row>
    <row r="541" spans="1:20" x14ac:dyDescent="0.25">
      <c r="A541">
        <v>75053</v>
      </c>
      <c r="B541" t="s">
        <v>33</v>
      </c>
      <c r="C541" t="s">
        <v>34</v>
      </c>
      <c r="D541" t="s">
        <v>40</v>
      </c>
      <c r="E541" t="s">
        <v>45</v>
      </c>
      <c r="F541">
        <v>3801</v>
      </c>
      <c r="G541" t="str">
        <f>_xlfn.XLOOKUP(C541,Summary!$D$6:$D$12,Summary!$C$6:$C$12)</f>
        <v>Francoise</v>
      </c>
      <c r="H541" s="2">
        <v>10</v>
      </c>
      <c r="I541" s="2">
        <v>15</v>
      </c>
      <c r="J541" s="2">
        <v>57015</v>
      </c>
      <c r="K541" s="13">
        <f>VLOOKUP(C541,Summary!$D$6:$E$12,2,0)</f>
        <v>0.2</v>
      </c>
      <c r="L541" s="2" t="s">
        <v>84</v>
      </c>
      <c r="M541" s="2" t="str">
        <f t="shared" si="25"/>
        <v>vat not applied</v>
      </c>
      <c r="N541" s="2">
        <f t="shared" si="26"/>
        <v>11403</v>
      </c>
      <c r="O541" s="2">
        <v>3420.8999999999996</v>
      </c>
      <c r="P541" s="2">
        <v>53594.100000000006</v>
      </c>
      <c r="Q541" s="2">
        <v>38010</v>
      </c>
      <c r="R541" s="2">
        <v>15584.100000000002</v>
      </c>
      <c r="S541" s="1">
        <v>44988</v>
      </c>
      <c r="T541" s="2">
        <f t="shared" si="24"/>
        <v>63670.008291450984</v>
      </c>
    </row>
    <row r="542" spans="1:20" x14ac:dyDescent="0.25">
      <c r="A542">
        <v>27406</v>
      </c>
      <c r="B542" t="s">
        <v>29</v>
      </c>
      <c r="C542" t="s">
        <v>49</v>
      </c>
      <c r="D542" t="s">
        <v>40</v>
      </c>
      <c r="E542" t="s">
        <v>31</v>
      </c>
      <c r="F542">
        <v>292</v>
      </c>
      <c r="G542" t="str">
        <f>_xlfn.XLOOKUP(C542,Summary!$D$6:$D$12,Summary!$C$6:$C$12)</f>
        <v xml:space="preserve">Klaas </v>
      </c>
      <c r="H542" s="2">
        <v>10</v>
      </c>
      <c r="I542" s="2">
        <v>20</v>
      </c>
      <c r="J542" s="2">
        <v>5840</v>
      </c>
      <c r="K542" s="13">
        <f>VLOOKUP(C542,Summary!$D$6:$E$12,2,0)</f>
        <v>0.24</v>
      </c>
      <c r="L542" s="2" t="s">
        <v>83</v>
      </c>
      <c r="M542" s="2">
        <f t="shared" si="25"/>
        <v>1401.6</v>
      </c>
      <c r="N542" s="2">
        <f t="shared" si="26"/>
        <v>1401.6</v>
      </c>
      <c r="O542" s="2">
        <v>0</v>
      </c>
      <c r="P542" s="2">
        <v>5840</v>
      </c>
      <c r="Q542" s="2">
        <v>2920</v>
      </c>
      <c r="R542" s="2">
        <v>2920</v>
      </c>
      <c r="S542" s="1">
        <v>44971</v>
      </c>
      <c r="T542" s="2">
        <f t="shared" si="24"/>
        <v>6521.6670774721342</v>
      </c>
    </row>
    <row r="543" spans="1:20" x14ac:dyDescent="0.25">
      <c r="A543">
        <v>55012</v>
      </c>
      <c r="B543" t="s">
        <v>33</v>
      </c>
      <c r="C543" t="s">
        <v>48</v>
      </c>
      <c r="D543" t="s">
        <v>43</v>
      </c>
      <c r="E543" t="s">
        <v>31</v>
      </c>
      <c r="F543">
        <v>615</v>
      </c>
      <c r="G543" t="str">
        <f>_xlfn.XLOOKUP(C543,Summary!$D$6:$D$12,Summary!$C$6:$C$12)</f>
        <v>Luigi</v>
      </c>
      <c r="H543" s="2">
        <v>260</v>
      </c>
      <c r="I543" s="2">
        <v>15</v>
      </c>
      <c r="J543" s="2">
        <v>9225</v>
      </c>
      <c r="K543" s="13">
        <f>VLOOKUP(C543,Summary!$D$6:$E$12,2,0)</f>
        <v>0.22</v>
      </c>
      <c r="L543" s="2" t="s">
        <v>84</v>
      </c>
      <c r="M543" s="2" t="str">
        <f t="shared" si="25"/>
        <v>vat not applied</v>
      </c>
      <c r="N543" s="2">
        <f t="shared" si="26"/>
        <v>2029.5</v>
      </c>
      <c r="O543" s="2">
        <v>0</v>
      </c>
      <c r="P543" s="2">
        <v>9225</v>
      </c>
      <c r="Q543" s="2">
        <v>6150</v>
      </c>
      <c r="R543" s="2">
        <v>3075</v>
      </c>
      <c r="S543" s="1">
        <v>45217</v>
      </c>
      <c r="T543" s="2">
        <f t="shared" si="24"/>
        <v>10301.777190013774</v>
      </c>
    </row>
    <row r="544" spans="1:20" x14ac:dyDescent="0.25">
      <c r="A544">
        <v>81479</v>
      </c>
      <c r="B544" t="s">
        <v>29</v>
      </c>
      <c r="C544" t="s">
        <v>32</v>
      </c>
      <c r="D544" t="s">
        <v>30</v>
      </c>
      <c r="E544" t="s">
        <v>44</v>
      </c>
      <c r="F544">
        <v>2580</v>
      </c>
      <c r="G544" t="str">
        <f>_xlfn.XLOOKUP(C544,Summary!$D$6:$D$12,Summary!$C$6:$C$12)</f>
        <v>Bertha</v>
      </c>
      <c r="H544" s="2">
        <v>3</v>
      </c>
      <c r="I544" s="2">
        <v>20</v>
      </c>
      <c r="J544" s="2">
        <v>51600</v>
      </c>
      <c r="K544" s="13">
        <f>VLOOKUP(C544,Summary!$D$6:$E$12,2,0)</f>
        <v>0.19</v>
      </c>
      <c r="L544" s="2" t="s">
        <v>83</v>
      </c>
      <c r="M544" s="2">
        <f t="shared" si="25"/>
        <v>9804</v>
      </c>
      <c r="N544" s="2">
        <f t="shared" si="26"/>
        <v>9804</v>
      </c>
      <c r="O544" s="2">
        <v>1548</v>
      </c>
      <c r="P544" s="2">
        <v>50052</v>
      </c>
      <c r="Q544" s="2">
        <v>25800</v>
      </c>
      <c r="R544" s="2">
        <v>24252</v>
      </c>
      <c r="S544" s="1">
        <v>45092</v>
      </c>
      <c r="T544" s="2">
        <f t="shared" si="24"/>
        <v>57622.948835198993</v>
      </c>
    </row>
    <row r="545" spans="1:20" x14ac:dyDescent="0.25">
      <c r="A545">
        <v>87066</v>
      </c>
      <c r="B545" t="s">
        <v>36</v>
      </c>
      <c r="C545" t="s">
        <v>48</v>
      </c>
      <c r="D545" t="s">
        <v>43</v>
      </c>
      <c r="E545" t="s">
        <v>31</v>
      </c>
      <c r="F545">
        <v>2141</v>
      </c>
      <c r="G545" t="str">
        <f>_xlfn.XLOOKUP(C545,Summary!$D$6:$D$12,Summary!$C$6:$C$12)</f>
        <v>Luigi</v>
      </c>
      <c r="H545" s="2">
        <v>260</v>
      </c>
      <c r="I545" s="2">
        <v>12</v>
      </c>
      <c r="J545" s="2">
        <v>25692</v>
      </c>
      <c r="K545" s="13">
        <f>VLOOKUP(C545,Summary!$D$6:$E$12,2,0)</f>
        <v>0.22</v>
      </c>
      <c r="L545" s="2" t="s">
        <v>83</v>
      </c>
      <c r="M545" s="2">
        <f t="shared" si="25"/>
        <v>5652.24</v>
      </c>
      <c r="N545" s="2">
        <f t="shared" si="26"/>
        <v>5652.24</v>
      </c>
      <c r="O545" s="2">
        <v>0</v>
      </c>
      <c r="P545" s="2">
        <v>25692</v>
      </c>
      <c r="Q545" s="2">
        <v>6423</v>
      </c>
      <c r="R545" s="2">
        <v>19269</v>
      </c>
      <c r="S545" s="1">
        <v>45224</v>
      </c>
      <c r="T545" s="2">
        <f t="shared" si="24"/>
        <v>28690.868245618847</v>
      </c>
    </row>
    <row r="546" spans="1:20" x14ac:dyDescent="0.25">
      <c r="A546">
        <v>79389</v>
      </c>
      <c r="B546" t="s">
        <v>29</v>
      </c>
      <c r="C546" t="s">
        <v>48</v>
      </c>
      <c r="D546" t="s">
        <v>41</v>
      </c>
      <c r="E546" t="s">
        <v>45</v>
      </c>
      <c r="F546">
        <v>602</v>
      </c>
      <c r="G546" t="str">
        <f>_xlfn.XLOOKUP(C546,Summary!$D$6:$D$12,Summary!$C$6:$C$12)</f>
        <v>Luigi</v>
      </c>
      <c r="H546" s="2">
        <v>120</v>
      </c>
      <c r="I546" s="2">
        <v>350</v>
      </c>
      <c r="J546" s="2">
        <v>210700</v>
      </c>
      <c r="K546" s="13">
        <f>VLOOKUP(C546,Summary!$D$6:$E$12,2,0)</f>
        <v>0.22</v>
      </c>
      <c r="L546" s="2" t="s">
        <v>83</v>
      </c>
      <c r="M546" s="2">
        <f t="shared" si="25"/>
        <v>46354</v>
      </c>
      <c r="N546" s="2">
        <f t="shared" si="26"/>
        <v>46354</v>
      </c>
      <c r="O546" s="2">
        <v>10535</v>
      </c>
      <c r="P546" s="2">
        <v>200165</v>
      </c>
      <c r="Q546" s="2">
        <v>156520</v>
      </c>
      <c r="R546" s="2">
        <v>43645</v>
      </c>
      <c r="S546" s="1">
        <v>45085</v>
      </c>
      <c r="T546" s="2">
        <f t="shared" si="24"/>
        <v>235293.70774372923</v>
      </c>
    </row>
    <row r="547" spans="1:20" x14ac:dyDescent="0.25">
      <c r="A547">
        <v>12953</v>
      </c>
      <c r="B547" t="s">
        <v>36</v>
      </c>
      <c r="C547" t="s">
        <v>49</v>
      </c>
      <c r="D547" t="s">
        <v>40</v>
      </c>
      <c r="E547" t="s">
        <v>46</v>
      </c>
      <c r="F547">
        <v>4026</v>
      </c>
      <c r="G547" t="str">
        <f>_xlfn.XLOOKUP(C547,Summary!$D$6:$D$12,Summary!$C$6:$C$12)</f>
        <v xml:space="preserve">Klaas </v>
      </c>
      <c r="H547" s="2">
        <v>10</v>
      </c>
      <c r="I547" s="2">
        <v>12</v>
      </c>
      <c r="J547" s="2">
        <v>48312</v>
      </c>
      <c r="K547" s="13">
        <f>VLOOKUP(C547,Summary!$D$6:$E$12,2,0)</f>
        <v>0.24</v>
      </c>
      <c r="L547" s="2" t="s">
        <v>84</v>
      </c>
      <c r="M547" s="2" t="str">
        <f t="shared" si="25"/>
        <v>vat not applied</v>
      </c>
      <c r="N547" s="2">
        <f t="shared" si="26"/>
        <v>11594.88</v>
      </c>
      <c r="O547" s="2">
        <v>5314.32</v>
      </c>
      <c r="P547" s="2">
        <v>42997.68</v>
      </c>
      <c r="Q547" s="2">
        <v>12078</v>
      </c>
      <c r="R547" s="2">
        <v>30919.68</v>
      </c>
      <c r="S547" s="1">
        <v>45119</v>
      </c>
      <c r="T547" s="2">
        <f t="shared" si="24"/>
        <v>53951.160932677012</v>
      </c>
    </row>
    <row r="548" spans="1:20" x14ac:dyDescent="0.25">
      <c r="A548">
        <v>23817</v>
      </c>
      <c r="B548" t="s">
        <v>38</v>
      </c>
      <c r="C548" t="s">
        <v>32</v>
      </c>
      <c r="D548" t="s">
        <v>43</v>
      </c>
      <c r="E548" t="s">
        <v>45</v>
      </c>
      <c r="F548">
        <v>994</v>
      </c>
      <c r="G548" t="str">
        <f>_xlfn.XLOOKUP(C548,Summary!$D$6:$D$12,Summary!$C$6:$C$12)</f>
        <v>Bertha</v>
      </c>
      <c r="H548" s="2">
        <v>260</v>
      </c>
      <c r="I548" s="2">
        <v>125</v>
      </c>
      <c r="J548" s="2">
        <v>124250</v>
      </c>
      <c r="K548" s="13">
        <f>VLOOKUP(C548,Summary!$D$6:$E$12,2,0)</f>
        <v>0.19</v>
      </c>
      <c r="L548" s="2" t="s">
        <v>84</v>
      </c>
      <c r="M548" s="2" t="str">
        <f t="shared" si="25"/>
        <v>vat not applied</v>
      </c>
      <c r="N548" s="2">
        <f t="shared" si="26"/>
        <v>23607.5</v>
      </c>
      <c r="O548" s="2">
        <v>8697.5</v>
      </c>
      <c r="P548" s="2">
        <v>115552.5</v>
      </c>
      <c r="Q548" s="2">
        <v>119280</v>
      </c>
      <c r="R548" s="2">
        <v>-3727.5</v>
      </c>
      <c r="S548" s="1">
        <v>45239</v>
      </c>
      <c r="T548" s="2">
        <f t="shared" si="24"/>
        <v>138752.9339684782</v>
      </c>
    </row>
    <row r="549" spans="1:20" x14ac:dyDescent="0.25">
      <c r="A549">
        <v>89468</v>
      </c>
      <c r="B549" t="s">
        <v>29</v>
      </c>
      <c r="C549" t="s">
        <v>37</v>
      </c>
      <c r="D549" t="s">
        <v>43</v>
      </c>
      <c r="E549" t="s">
        <v>46</v>
      </c>
      <c r="F549">
        <v>2240</v>
      </c>
      <c r="G549" t="str">
        <f>_xlfn.XLOOKUP(C549,Summary!$D$6:$D$12,Summary!$C$6:$C$12)</f>
        <v>Ciarán</v>
      </c>
      <c r="H549" s="2">
        <v>260</v>
      </c>
      <c r="I549" s="2">
        <v>350</v>
      </c>
      <c r="J549" s="2">
        <v>784000</v>
      </c>
      <c r="K549" s="13">
        <f>VLOOKUP(C549,Summary!$D$6:$E$12,2,0)</f>
        <v>0.23</v>
      </c>
      <c r="L549" s="2" t="s">
        <v>83</v>
      </c>
      <c r="M549" s="2">
        <f t="shared" si="25"/>
        <v>180320</v>
      </c>
      <c r="N549" s="2">
        <f t="shared" si="26"/>
        <v>180320</v>
      </c>
      <c r="O549" s="2">
        <v>78400</v>
      </c>
      <c r="P549" s="2">
        <v>705600</v>
      </c>
      <c r="Q549" s="2">
        <v>582400</v>
      </c>
      <c r="R549" s="2">
        <v>123200</v>
      </c>
      <c r="S549" s="1">
        <v>45135</v>
      </c>
      <c r="T549" s="2">
        <f t="shared" si="24"/>
        <v>875511.47067434131</v>
      </c>
    </row>
    <row r="550" spans="1:20" x14ac:dyDescent="0.25">
      <c r="A550">
        <v>45374</v>
      </c>
      <c r="B550" t="s">
        <v>38</v>
      </c>
      <c r="C550" t="s">
        <v>34</v>
      </c>
      <c r="D550" t="s">
        <v>41</v>
      </c>
      <c r="E550" t="s">
        <v>46</v>
      </c>
      <c r="F550">
        <v>663</v>
      </c>
      <c r="G550" t="str">
        <f>_xlfn.XLOOKUP(C550,Summary!$D$6:$D$12,Summary!$C$6:$C$12)</f>
        <v>Francoise</v>
      </c>
      <c r="H550" s="2">
        <v>120</v>
      </c>
      <c r="I550" s="2">
        <v>125</v>
      </c>
      <c r="J550" s="2">
        <v>82875</v>
      </c>
      <c r="K550" s="13">
        <f>VLOOKUP(C550,Summary!$D$6:$E$12,2,0)</f>
        <v>0.2</v>
      </c>
      <c r="L550" s="2" t="s">
        <v>83</v>
      </c>
      <c r="M550" s="2">
        <f t="shared" si="25"/>
        <v>16575</v>
      </c>
      <c r="N550" s="2">
        <f t="shared" si="26"/>
        <v>16575</v>
      </c>
      <c r="O550" s="2">
        <v>12431.25</v>
      </c>
      <c r="P550" s="2">
        <v>70443.75</v>
      </c>
      <c r="Q550" s="2">
        <v>79560</v>
      </c>
      <c r="R550" s="2">
        <v>-9116.25</v>
      </c>
      <c r="S550" s="1">
        <v>44969</v>
      </c>
      <c r="T550" s="2">
        <f t="shared" si="24"/>
        <v>92548.486137928616</v>
      </c>
    </row>
    <row r="551" spans="1:20" x14ac:dyDescent="0.25">
      <c r="A551">
        <v>53159</v>
      </c>
      <c r="B551" t="s">
        <v>33</v>
      </c>
      <c r="C551" t="s">
        <v>37</v>
      </c>
      <c r="D551" t="s">
        <v>40</v>
      </c>
      <c r="E551" t="s">
        <v>45</v>
      </c>
      <c r="F551">
        <v>2931</v>
      </c>
      <c r="G551" t="str">
        <f>_xlfn.XLOOKUP(C551,Summary!$D$6:$D$12,Summary!$C$6:$C$12)</f>
        <v>Ciarán</v>
      </c>
      <c r="H551" s="2">
        <v>10</v>
      </c>
      <c r="I551" s="2">
        <v>15</v>
      </c>
      <c r="J551" s="2">
        <v>43965</v>
      </c>
      <c r="K551" s="13">
        <f>VLOOKUP(C551,Summary!$D$6:$E$12,2,0)</f>
        <v>0.23</v>
      </c>
      <c r="L551" s="2" t="s">
        <v>84</v>
      </c>
      <c r="M551" s="2" t="str">
        <f t="shared" si="25"/>
        <v>vat not applied</v>
      </c>
      <c r="N551" s="2">
        <f t="shared" si="26"/>
        <v>10111.950000000001</v>
      </c>
      <c r="O551" s="2">
        <v>3077.55</v>
      </c>
      <c r="P551" s="2">
        <v>40887.449999999997</v>
      </c>
      <c r="Q551" s="2">
        <v>29310</v>
      </c>
      <c r="R551" s="2">
        <v>11577.449999999997</v>
      </c>
      <c r="S551" s="1">
        <v>45255</v>
      </c>
      <c r="T551" s="2">
        <f t="shared" si="24"/>
        <v>49096.762510455883</v>
      </c>
    </row>
    <row r="552" spans="1:20" x14ac:dyDescent="0.25">
      <c r="A552">
        <v>87513</v>
      </c>
      <c r="B552" t="s">
        <v>29</v>
      </c>
      <c r="C552" t="s">
        <v>34</v>
      </c>
      <c r="D552" t="s">
        <v>42</v>
      </c>
      <c r="E552" t="s">
        <v>45</v>
      </c>
      <c r="F552">
        <v>381</v>
      </c>
      <c r="G552" t="str">
        <f>_xlfn.XLOOKUP(C552,Summary!$D$6:$D$12,Summary!$C$6:$C$12)</f>
        <v>Francoise</v>
      </c>
      <c r="H552" s="2">
        <v>250</v>
      </c>
      <c r="I552" s="2">
        <v>350</v>
      </c>
      <c r="J552" s="2">
        <v>133350</v>
      </c>
      <c r="K552" s="13">
        <f>VLOOKUP(C552,Summary!$D$6:$E$12,2,0)</f>
        <v>0.2</v>
      </c>
      <c r="L552" s="2" t="s">
        <v>83</v>
      </c>
      <c r="M552" s="2">
        <f t="shared" si="25"/>
        <v>26670</v>
      </c>
      <c r="N552" s="2">
        <f t="shared" si="26"/>
        <v>26670</v>
      </c>
      <c r="O552" s="2">
        <v>10668</v>
      </c>
      <c r="P552" s="2">
        <v>122682</v>
      </c>
      <c r="Q552" s="2">
        <v>99060</v>
      </c>
      <c r="R552" s="2">
        <v>23622</v>
      </c>
      <c r="S552" s="1">
        <v>45025</v>
      </c>
      <c r="T552" s="2">
        <f t="shared" si="24"/>
        <v>148915.12068166252</v>
      </c>
    </row>
    <row r="553" spans="1:20" x14ac:dyDescent="0.25">
      <c r="A553">
        <v>63881</v>
      </c>
      <c r="B553" t="s">
        <v>39</v>
      </c>
      <c r="C553" t="s">
        <v>32</v>
      </c>
      <c r="D553" t="s">
        <v>42</v>
      </c>
      <c r="E553" t="s">
        <v>44</v>
      </c>
      <c r="F553">
        <v>214</v>
      </c>
      <c r="G553" t="str">
        <f>_xlfn.XLOOKUP(C553,Summary!$D$6:$D$12,Summary!$C$6:$C$12)</f>
        <v>Bertha</v>
      </c>
      <c r="H553" s="2">
        <v>250</v>
      </c>
      <c r="I553" s="2">
        <v>300</v>
      </c>
      <c r="J553" s="2">
        <v>64200</v>
      </c>
      <c r="K553" s="13">
        <f>VLOOKUP(C553,Summary!$D$6:$E$12,2,0)</f>
        <v>0.19</v>
      </c>
      <c r="L553" s="2" t="s">
        <v>83</v>
      </c>
      <c r="M553" s="2">
        <f t="shared" si="25"/>
        <v>12198</v>
      </c>
      <c r="N553" s="2">
        <f t="shared" si="26"/>
        <v>12198</v>
      </c>
      <c r="O553" s="2">
        <v>1284</v>
      </c>
      <c r="P553" s="2">
        <v>62916</v>
      </c>
      <c r="Q553" s="2">
        <v>53500</v>
      </c>
      <c r="R553" s="2">
        <v>9416</v>
      </c>
      <c r="S553" s="1">
        <v>45018</v>
      </c>
      <c r="T553" s="2">
        <f t="shared" si="24"/>
        <v>71693.668899608048</v>
      </c>
    </row>
    <row r="554" spans="1:20" x14ac:dyDescent="0.25">
      <c r="A554">
        <v>37283</v>
      </c>
      <c r="B554" t="s">
        <v>36</v>
      </c>
      <c r="C554" t="s">
        <v>47</v>
      </c>
      <c r="D554" t="s">
        <v>41</v>
      </c>
      <c r="E554" t="s">
        <v>46</v>
      </c>
      <c r="F554">
        <v>410</v>
      </c>
      <c r="G554" t="str">
        <f>_xlfn.XLOOKUP(C554,Summary!$D$6:$D$12,Summary!$C$6:$C$12)</f>
        <v>Pedro</v>
      </c>
      <c r="H554" s="2">
        <v>120</v>
      </c>
      <c r="I554" s="2">
        <v>12</v>
      </c>
      <c r="J554" s="2">
        <v>4920</v>
      </c>
      <c r="K554" s="13">
        <f>VLOOKUP(C554,Summary!$D$6:$E$12,2,0)</f>
        <v>0.21</v>
      </c>
      <c r="L554" s="2" t="s">
        <v>83</v>
      </c>
      <c r="M554" s="2">
        <f t="shared" si="25"/>
        <v>1033.2</v>
      </c>
      <c r="N554" s="2">
        <f t="shared" si="26"/>
        <v>1033.2</v>
      </c>
      <c r="O554" s="2">
        <v>639.6</v>
      </c>
      <c r="P554" s="2">
        <v>4280.3999999999996</v>
      </c>
      <c r="Q554" s="2">
        <v>1230</v>
      </c>
      <c r="R554" s="2">
        <v>3050.3999999999996</v>
      </c>
      <c r="S554" s="1">
        <v>45119</v>
      </c>
      <c r="T554" s="2">
        <f t="shared" si="24"/>
        <v>5494.2811680073455</v>
      </c>
    </row>
    <row r="555" spans="1:20" x14ac:dyDescent="0.25">
      <c r="A555">
        <v>60601</v>
      </c>
      <c r="B555" t="s">
        <v>38</v>
      </c>
      <c r="C555" t="s">
        <v>37</v>
      </c>
      <c r="D555" t="s">
        <v>42</v>
      </c>
      <c r="E555" t="s">
        <v>45</v>
      </c>
      <c r="F555">
        <v>877</v>
      </c>
      <c r="G555" t="str">
        <f>_xlfn.XLOOKUP(C555,Summary!$D$6:$D$12,Summary!$C$6:$C$12)</f>
        <v>Ciarán</v>
      </c>
      <c r="H555" s="2">
        <v>250</v>
      </c>
      <c r="I555" s="2">
        <v>125</v>
      </c>
      <c r="J555" s="2">
        <v>109625</v>
      </c>
      <c r="K555" s="13">
        <f>VLOOKUP(C555,Summary!$D$6:$E$12,2,0)</f>
        <v>0.23</v>
      </c>
      <c r="L555" s="2" t="s">
        <v>84</v>
      </c>
      <c r="M555" s="2" t="str">
        <f t="shared" si="25"/>
        <v>vat not applied</v>
      </c>
      <c r="N555" s="2">
        <f t="shared" si="26"/>
        <v>25213.75</v>
      </c>
      <c r="O555" s="2">
        <v>9866.25</v>
      </c>
      <c r="P555" s="2">
        <v>99758.75</v>
      </c>
      <c r="Q555" s="2">
        <v>105240</v>
      </c>
      <c r="R555" s="2">
        <v>-5481.25</v>
      </c>
      <c r="S555" s="1">
        <v>45036</v>
      </c>
      <c r="T555" s="2">
        <f t="shared" si="24"/>
        <v>122420.84817943197</v>
      </c>
    </row>
    <row r="556" spans="1:20" x14ac:dyDescent="0.25">
      <c r="A556">
        <v>62513</v>
      </c>
      <c r="B556" t="s">
        <v>38</v>
      </c>
      <c r="C556" t="s">
        <v>49</v>
      </c>
      <c r="D556" t="s">
        <v>40</v>
      </c>
      <c r="E556" t="s">
        <v>44</v>
      </c>
      <c r="F556">
        <v>1774</v>
      </c>
      <c r="G556" t="str">
        <f>_xlfn.XLOOKUP(C556,Summary!$D$6:$D$12,Summary!$C$6:$C$12)</f>
        <v xml:space="preserve">Klaas </v>
      </c>
      <c r="H556" s="2">
        <v>10</v>
      </c>
      <c r="I556" s="2">
        <v>125</v>
      </c>
      <c r="J556" s="2">
        <v>221750</v>
      </c>
      <c r="K556" s="13">
        <f>VLOOKUP(C556,Summary!$D$6:$E$12,2,0)</f>
        <v>0.24</v>
      </c>
      <c r="L556" s="2" t="s">
        <v>84</v>
      </c>
      <c r="M556" s="2" t="str">
        <f t="shared" si="25"/>
        <v>vat not applied</v>
      </c>
      <c r="N556" s="2">
        <f t="shared" si="26"/>
        <v>53220</v>
      </c>
      <c r="O556" s="2">
        <v>6652.5</v>
      </c>
      <c r="P556" s="2">
        <v>215097.5</v>
      </c>
      <c r="Q556" s="2">
        <v>212880</v>
      </c>
      <c r="R556" s="2">
        <v>2217.5</v>
      </c>
      <c r="S556" s="1">
        <v>45098</v>
      </c>
      <c r="T556" s="2">
        <f t="shared" si="24"/>
        <v>247633.50589545304</v>
      </c>
    </row>
    <row r="557" spans="1:20" x14ac:dyDescent="0.25">
      <c r="A557">
        <v>51607</v>
      </c>
      <c r="B557" t="s">
        <v>29</v>
      </c>
      <c r="C557" t="s">
        <v>48</v>
      </c>
      <c r="D557" t="s">
        <v>43</v>
      </c>
      <c r="E557" t="s">
        <v>45</v>
      </c>
      <c r="F557">
        <v>727</v>
      </c>
      <c r="G557" t="str">
        <f>_xlfn.XLOOKUP(C557,Summary!$D$6:$D$12,Summary!$C$6:$C$12)</f>
        <v>Luigi</v>
      </c>
      <c r="H557" s="2">
        <v>260</v>
      </c>
      <c r="I557" s="2">
        <v>350</v>
      </c>
      <c r="J557" s="2">
        <v>254450</v>
      </c>
      <c r="K557" s="13">
        <f>VLOOKUP(C557,Summary!$D$6:$E$12,2,0)</f>
        <v>0.22</v>
      </c>
      <c r="L557" s="2" t="s">
        <v>84</v>
      </c>
      <c r="M557" s="2" t="str">
        <f t="shared" si="25"/>
        <v>vat not applied</v>
      </c>
      <c r="N557" s="2">
        <f t="shared" si="26"/>
        <v>55979</v>
      </c>
      <c r="O557" s="2">
        <v>15267</v>
      </c>
      <c r="P557" s="2">
        <v>239183</v>
      </c>
      <c r="Q557" s="2">
        <v>189020</v>
      </c>
      <c r="R557" s="2">
        <v>50163</v>
      </c>
      <c r="S557" s="1">
        <v>45245</v>
      </c>
      <c r="T557" s="2">
        <f t="shared" si="24"/>
        <v>284150.37463403842</v>
      </c>
    </row>
    <row r="558" spans="1:20" x14ac:dyDescent="0.25">
      <c r="A558">
        <v>12001</v>
      </c>
      <c r="B558" t="s">
        <v>29</v>
      </c>
      <c r="C558" t="s">
        <v>32</v>
      </c>
      <c r="D558" t="s">
        <v>42</v>
      </c>
      <c r="E558" t="s">
        <v>45</v>
      </c>
      <c r="F558">
        <v>360</v>
      </c>
      <c r="G558" t="str">
        <f>_xlfn.XLOOKUP(C558,Summary!$D$6:$D$12,Summary!$C$6:$C$12)</f>
        <v>Bertha</v>
      </c>
      <c r="H558" s="2">
        <v>250</v>
      </c>
      <c r="I558" s="2">
        <v>7</v>
      </c>
      <c r="J558" s="2">
        <v>2520</v>
      </c>
      <c r="K558" s="13">
        <f>VLOOKUP(C558,Summary!$D$6:$E$12,2,0)</f>
        <v>0.19</v>
      </c>
      <c r="L558" s="2" t="s">
        <v>84</v>
      </c>
      <c r="M558" s="2" t="str">
        <f t="shared" si="25"/>
        <v>vat not applied</v>
      </c>
      <c r="N558" s="2">
        <f t="shared" si="26"/>
        <v>478.8</v>
      </c>
      <c r="O558" s="2">
        <v>226.8</v>
      </c>
      <c r="P558" s="2">
        <v>2293.1999999999998</v>
      </c>
      <c r="Q558" s="2">
        <v>1800</v>
      </c>
      <c r="R558" s="2">
        <v>493.19999999999982</v>
      </c>
      <c r="S558" s="1">
        <v>45261</v>
      </c>
      <c r="T558" s="2">
        <f t="shared" si="24"/>
        <v>2814.1440128818112</v>
      </c>
    </row>
    <row r="559" spans="1:20" x14ac:dyDescent="0.25">
      <c r="A559">
        <v>54440</v>
      </c>
      <c r="B559" t="s">
        <v>29</v>
      </c>
      <c r="C559" t="s">
        <v>32</v>
      </c>
      <c r="D559" t="s">
        <v>42</v>
      </c>
      <c r="E559" t="s">
        <v>46</v>
      </c>
      <c r="F559">
        <v>1531</v>
      </c>
      <c r="G559" t="str">
        <f>_xlfn.XLOOKUP(C559,Summary!$D$6:$D$12,Summary!$C$6:$C$12)</f>
        <v>Bertha</v>
      </c>
      <c r="H559" s="2">
        <v>250</v>
      </c>
      <c r="I559" s="2">
        <v>20</v>
      </c>
      <c r="J559" s="2">
        <v>30620</v>
      </c>
      <c r="K559" s="13">
        <f>VLOOKUP(C559,Summary!$D$6:$E$12,2,0)</f>
        <v>0.19</v>
      </c>
      <c r="L559" s="2" t="s">
        <v>84</v>
      </c>
      <c r="M559" s="2" t="str">
        <f t="shared" si="25"/>
        <v>vat not applied</v>
      </c>
      <c r="N559" s="2">
        <f t="shared" si="26"/>
        <v>5817.8</v>
      </c>
      <c r="O559" s="2">
        <v>3674.4</v>
      </c>
      <c r="P559" s="2">
        <v>26945.599999999999</v>
      </c>
      <c r="Q559" s="2">
        <v>15310</v>
      </c>
      <c r="R559" s="2">
        <v>11635.599999999999</v>
      </c>
      <c r="S559" s="1">
        <v>45128</v>
      </c>
      <c r="T559" s="2">
        <f t="shared" si="24"/>
        <v>34194.08320414328</v>
      </c>
    </row>
    <row r="560" spans="1:20" x14ac:dyDescent="0.25">
      <c r="A560">
        <v>28662</v>
      </c>
      <c r="B560" t="s">
        <v>39</v>
      </c>
      <c r="C560" t="s">
        <v>49</v>
      </c>
      <c r="D560" t="s">
        <v>30</v>
      </c>
      <c r="E560" t="s">
        <v>46</v>
      </c>
      <c r="F560">
        <v>1496</v>
      </c>
      <c r="G560" t="str">
        <f>_xlfn.XLOOKUP(C560,Summary!$D$6:$D$12,Summary!$C$6:$C$12)</f>
        <v xml:space="preserve">Klaas </v>
      </c>
      <c r="H560" s="2">
        <v>3</v>
      </c>
      <c r="I560" s="2">
        <v>300</v>
      </c>
      <c r="J560" s="2">
        <v>448800</v>
      </c>
      <c r="K560" s="13">
        <f>VLOOKUP(C560,Summary!$D$6:$E$12,2,0)</f>
        <v>0.24</v>
      </c>
      <c r="L560" s="2" t="s">
        <v>84</v>
      </c>
      <c r="M560" s="2" t="str">
        <f t="shared" si="25"/>
        <v>vat not applied</v>
      </c>
      <c r="N560" s="2">
        <f t="shared" si="26"/>
        <v>107712</v>
      </c>
      <c r="O560" s="2">
        <v>62832</v>
      </c>
      <c r="P560" s="2">
        <v>385968</v>
      </c>
      <c r="Q560" s="2">
        <v>374000</v>
      </c>
      <c r="R560" s="2">
        <v>11968</v>
      </c>
      <c r="S560" s="1">
        <v>45035</v>
      </c>
      <c r="T560" s="2">
        <f t="shared" si="24"/>
        <v>501185.64800847496</v>
      </c>
    </row>
    <row r="561" spans="1:20" x14ac:dyDescent="0.25">
      <c r="A561">
        <v>86292</v>
      </c>
      <c r="B561" t="s">
        <v>38</v>
      </c>
      <c r="C561" t="s">
        <v>34</v>
      </c>
      <c r="D561" t="s">
        <v>42</v>
      </c>
      <c r="E561" t="s">
        <v>44</v>
      </c>
      <c r="F561">
        <v>787</v>
      </c>
      <c r="G561" t="str">
        <f>_xlfn.XLOOKUP(C561,Summary!$D$6:$D$12,Summary!$C$6:$C$12)</f>
        <v>Francoise</v>
      </c>
      <c r="H561" s="2">
        <v>250</v>
      </c>
      <c r="I561" s="2">
        <v>125</v>
      </c>
      <c r="J561" s="2">
        <v>98375</v>
      </c>
      <c r="K561" s="13">
        <f>VLOOKUP(C561,Summary!$D$6:$E$12,2,0)</f>
        <v>0.2</v>
      </c>
      <c r="L561" s="2" t="s">
        <v>83</v>
      </c>
      <c r="M561" s="2">
        <f t="shared" si="25"/>
        <v>19675</v>
      </c>
      <c r="N561" s="2">
        <f t="shared" si="26"/>
        <v>19675</v>
      </c>
      <c r="O561" s="2">
        <v>983.75</v>
      </c>
      <c r="P561" s="2">
        <v>97391.25</v>
      </c>
      <c r="Q561" s="2">
        <v>94440</v>
      </c>
      <c r="R561" s="2">
        <v>2951.25</v>
      </c>
      <c r="S561" s="1">
        <v>45078</v>
      </c>
      <c r="T561" s="2">
        <f t="shared" si="24"/>
        <v>109857.70526478102</v>
      </c>
    </row>
    <row r="562" spans="1:20" x14ac:dyDescent="0.25">
      <c r="A562">
        <v>53415</v>
      </c>
      <c r="B562" t="s">
        <v>29</v>
      </c>
      <c r="C562" t="s">
        <v>49</v>
      </c>
      <c r="D562" t="s">
        <v>41</v>
      </c>
      <c r="E562" t="s">
        <v>46</v>
      </c>
      <c r="F562">
        <v>1808</v>
      </c>
      <c r="G562" t="str">
        <f>_xlfn.XLOOKUP(C562,Summary!$D$6:$D$12,Summary!$C$6:$C$12)</f>
        <v xml:space="preserve">Klaas </v>
      </c>
      <c r="H562" s="2">
        <v>120</v>
      </c>
      <c r="I562" s="2">
        <v>7</v>
      </c>
      <c r="J562" s="2">
        <v>12656</v>
      </c>
      <c r="K562" s="13">
        <f>VLOOKUP(C562,Summary!$D$6:$E$12,2,0)</f>
        <v>0.24</v>
      </c>
      <c r="L562" s="2" t="s">
        <v>84</v>
      </c>
      <c r="M562" s="2" t="str">
        <f t="shared" si="25"/>
        <v>vat not applied</v>
      </c>
      <c r="N562" s="2">
        <f t="shared" si="26"/>
        <v>3037.44</v>
      </c>
      <c r="O562" s="2">
        <v>1392.16</v>
      </c>
      <c r="P562" s="2">
        <v>11263.84</v>
      </c>
      <c r="Q562" s="2">
        <v>9040</v>
      </c>
      <c r="R562" s="2">
        <v>2223.84</v>
      </c>
      <c r="S562" s="1">
        <v>45208</v>
      </c>
      <c r="T562" s="2">
        <f t="shared" si="24"/>
        <v>14133.256598028653</v>
      </c>
    </row>
    <row r="563" spans="1:20" x14ac:dyDescent="0.25">
      <c r="A563">
        <v>76766</v>
      </c>
      <c r="B563" t="s">
        <v>38</v>
      </c>
      <c r="C563" t="s">
        <v>32</v>
      </c>
      <c r="D563" t="s">
        <v>43</v>
      </c>
      <c r="E563" t="s">
        <v>44</v>
      </c>
      <c r="F563">
        <v>2276</v>
      </c>
      <c r="G563" t="str">
        <f>_xlfn.XLOOKUP(C563,Summary!$D$6:$D$12,Summary!$C$6:$C$12)</f>
        <v>Bertha</v>
      </c>
      <c r="H563" s="2">
        <v>260</v>
      </c>
      <c r="I563" s="2">
        <v>125</v>
      </c>
      <c r="J563" s="2">
        <v>284500</v>
      </c>
      <c r="K563" s="13">
        <f>VLOOKUP(C563,Summary!$D$6:$E$12,2,0)</f>
        <v>0.19</v>
      </c>
      <c r="L563" s="2" t="s">
        <v>83</v>
      </c>
      <c r="M563" s="2">
        <f t="shared" si="25"/>
        <v>54055</v>
      </c>
      <c r="N563" s="2">
        <f t="shared" si="26"/>
        <v>54055</v>
      </c>
      <c r="O563" s="2">
        <v>5690</v>
      </c>
      <c r="P563" s="2">
        <v>278810</v>
      </c>
      <c r="Q563" s="2">
        <v>273120</v>
      </c>
      <c r="R563" s="2">
        <v>5690</v>
      </c>
      <c r="S563" s="1">
        <v>45094</v>
      </c>
      <c r="T563" s="2">
        <f t="shared" si="24"/>
        <v>317707.92526383942</v>
      </c>
    </row>
    <row r="564" spans="1:20" x14ac:dyDescent="0.25">
      <c r="A564">
        <v>78772</v>
      </c>
      <c r="B564" t="s">
        <v>39</v>
      </c>
      <c r="C564" t="s">
        <v>47</v>
      </c>
      <c r="D564" t="s">
        <v>40</v>
      </c>
      <c r="E564" t="s">
        <v>45</v>
      </c>
      <c r="F564">
        <v>2460</v>
      </c>
      <c r="G564" t="str">
        <f>_xlfn.XLOOKUP(C564,Summary!$D$6:$D$12,Summary!$C$6:$C$12)</f>
        <v>Pedro</v>
      </c>
      <c r="H564" s="2">
        <v>10</v>
      </c>
      <c r="I564" s="2">
        <v>300</v>
      </c>
      <c r="J564" s="2">
        <v>738000</v>
      </c>
      <c r="K564" s="13">
        <f>VLOOKUP(C564,Summary!$D$6:$E$12,2,0)</f>
        <v>0.21</v>
      </c>
      <c r="L564" s="2" t="s">
        <v>83</v>
      </c>
      <c r="M564" s="2">
        <f t="shared" si="25"/>
        <v>154980</v>
      </c>
      <c r="N564" s="2">
        <f t="shared" si="26"/>
        <v>154980</v>
      </c>
      <c r="O564" s="2">
        <v>59040</v>
      </c>
      <c r="P564" s="2">
        <v>678960</v>
      </c>
      <c r="Q564" s="2">
        <v>615000</v>
      </c>
      <c r="R564" s="2">
        <v>63960</v>
      </c>
      <c r="S564" s="1">
        <v>44943</v>
      </c>
      <c r="T564" s="2">
        <f t="shared" si="24"/>
        <v>824142.17520110193</v>
      </c>
    </row>
    <row r="565" spans="1:20" x14ac:dyDescent="0.25">
      <c r="A565">
        <v>60931</v>
      </c>
      <c r="B565" t="s">
        <v>33</v>
      </c>
      <c r="C565" t="s">
        <v>48</v>
      </c>
      <c r="D565" t="s">
        <v>43</v>
      </c>
      <c r="E565" t="s">
        <v>46</v>
      </c>
      <c r="F565">
        <v>3199.5</v>
      </c>
      <c r="G565" t="str">
        <f>_xlfn.XLOOKUP(C565,Summary!$D$6:$D$12,Summary!$C$6:$C$12)</f>
        <v>Luigi</v>
      </c>
      <c r="H565" s="2">
        <v>260</v>
      </c>
      <c r="I565" s="2">
        <v>15</v>
      </c>
      <c r="J565" s="2">
        <v>47992.5</v>
      </c>
      <c r="K565" s="13">
        <f>VLOOKUP(C565,Summary!$D$6:$E$12,2,0)</f>
        <v>0.22</v>
      </c>
      <c r="L565" s="2" t="s">
        <v>83</v>
      </c>
      <c r="M565" s="2">
        <f t="shared" si="25"/>
        <v>10558.35</v>
      </c>
      <c r="N565" s="2">
        <f t="shared" si="26"/>
        <v>10558.35</v>
      </c>
      <c r="O565" s="2">
        <v>5279.1749999999993</v>
      </c>
      <c r="P565" s="2">
        <v>42713.324999999997</v>
      </c>
      <c r="Q565" s="2">
        <v>31995</v>
      </c>
      <c r="R565" s="2">
        <v>10718.324999999999</v>
      </c>
      <c r="S565" s="1">
        <v>45062</v>
      </c>
      <c r="T565" s="2">
        <f t="shared" si="24"/>
        <v>53594.367673900924</v>
      </c>
    </row>
    <row r="566" spans="1:20" x14ac:dyDescent="0.25">
      <c r="A566">
        <v>71831</v>
      </c>
      <c r="B566" t="s">
        <v>36</v>
      </c>
      <c r="C566" t="s">
        <v>32</v>
      </c>
      <c r="D566" t="s">
        <v>42</v>
      </c>
      <c r="E566" t="s">
        <v>31</v>
      </c>
      <c r="F566">
        <v>2838</v>
      </c>
      <c r="G566" t="str">
        <f>_xlfn.XLOOKUP(C566,Summary!$D$6:$D$12,Summary!$C$6:$C$12)</f>
        <v>Bertha</v>
      </c>
      <c r="H566" s="2">
        <v>250</v>
      </c>
      <c r="I566" s="2">
        <v>12</v>
      </c>
      <c r="J566" s="2">
        <v>34056</v>
      </c>
      <c r="K566" s="13">
        <f>VLOOKUP(C566,Summary!$D$6:$E$12,2,0)</f>
        <v>0.19</v>
      </c>
      <c r="L566" s="2" t="s">
        <v>83</v>
      </c>
      <c r="M566" s="2">
        <f t="shared" si="25"/>
        <v>6470.64</v>
      </c>
      <c r="N566" s="2">
        <f t="shared" si="26"/>
        <v>6470.64</v>
      </c>
      <c r="O566" s="2">
        <v>0</v>
      </c>
      <c r="P566" s="2">
        <v>34056</v>
      </c>
      <c r="Q566" s="2">
        <v>8514</v>
      </c>
      <c r="R566" s="2">
        <v>25542</v>
      </c>
      <c r="S566" s="1">
        <v>44969</v>
      </c>
      <c r="T566" s="2">
        <f t="shared" si="24"/>
        <v>38031.146231231338</v>
      </c>
    </row>
    <row r="567" spans="1:20" x14ac:dyDescent="0.25">
      <c r="A567">
        <v>26097</v>
      </c>
      <c r="B567" t="s">
        <v>33</v>
      </c>
      <c r="C567" t="s">
        <v>32</v>
      </c>
      <c r="D567" t="s">
        <v>41</v>
      </c>
      <c r="E567" t="s">
        <v>45</v>
      </c>
      <c r="F567">
        <v>1530</v>
      </c>
      <c r="G567" t="str">
        <f>_xlfn.XLOOKUP(C567,Summary!$D$6:$D$12,Summary!$C$6:$C$12)</f>
        <v>Bertha</v>
      </c>
      <c r="H567" s="2">
        <v>120</v>
      </c>
      <c r="I567" s="2">
        <v>15</v>
      </c>
      <c r="J567" s="2">
        <v>22950</v>
      </c>
      <c r="K567" s="13">
        <f>VLOOKUP(C567,Summary!$D$6:$E$12,2,0)</f>
        <v>0.19</v>
      </c>
      <c r="L567" s="2" t="s">
        <v>84</v>
      </c>
      <c r="M567" s="2" t="str">
        <f t="shared" si="25"/>
        <v>vat not applied</v>
      </c>
      <c r="N567" s="2">
        <f t="shared" si="26"/>
        <v>4360.5</v>
      </c>
      <c r="O567" s="2">
        <v>1377</v>
      </c>
      <c r="P567" s="2">
        <v>21573</v>
      </c>
      <c r="Q567" s="2">
        <v>15300</v>
      </c>
      <c r="R567" s="2">
        <v>6273</v>
      </c>
      <c r="S567" s="1">
        <v>45277</v>
      </c>
      <c r="T567" s="2">
        <f t="shared" si="24"/>
        <v>25628.811545887926</v>
      </c>
    </row>
    <row r="568" spans="1:20" x14ac:dyDescent="0.25">
      <c r="A568">
        <v>18114</v>
      </c>
      <c r="B568" t="s">
        <v>36</v>
      </c>
      <c r="C568" t="s">
        <v>37</v>
      </c>
      <c r="D568" t="s">
        <v>35</v>
      </c>
      <c r="E568" t="s">
        <v>45</v>
      </c>
      <c r="F568">
        <v>2342</v>
      </c>
      <c r="G568" t="str">
        <f>_xlfn.XLOOKUP(C568,Summary!$D$6:$D$12,Summary!$C$6:$C$12)</f>
        <v>Ciarán</v>
      </c>
      <c r="H568" s="2">
        <v>5</v>
      </c>
      <c r="I568" s="2">
        <v>12</v>
      </c>
      <c r="J568" s="2">
        <v>28104</v>
      </c>
      <c r="K568" s="13">
        <f>VLOOKUP(C568,Summary!$D$6:$E$12,2,0)</f>
        <v>0.23</v>
      </c>
      <c r="L568" s="2" t="s">
        <v>84</v>
      </c>
      <c r="M568" s="2" t="str">
        <f t="shared" si="25"/>
        <v>vat not applied</v>
      </c>
      <c r="N568" s="2">
        <f t="shared" si="26"/>
        <v>6463.92</v>
      </c>
      <c r="O568" s="2">
        <v>1967.28</v>
      </c>
      <c r="P568" s="2">
        <v>26136.720000000001</v>
      </c>
      <c r="Q568" s="2">
        <v>7026</v>
      </c>
      <c r="R568" s="2">
        <v>19110.72</v>
      </c>
      <c r="S568" s="1">
        <v>45158</v>
      </c>
      <c r="T568" s="2">
        <f t="shared" si="24"/>
        <v>31384.406086520008</v>
      </c>
    </row>
    <row r="569" spans="1:20" x14ac:dyDescent="0.25">
      <c r="A569">
        <v>19630</v>
      </c>
      <c r="B569" t="s">
        <v>39</v>
      </c>
      <c r="C569" t="s">
        <v>37</v>
      </c>
      <c r="D569" t="s">
        <v>35</v>
      </c>
      <c r="E569" t="s">
        <v>45</v>
      </c>
      <c r="F569">
        <v>1100</v>
      </c>
      <c r="G569" t="str">
        <f>_xlfn.XLOOKUP(C569,Summary!$D$6:$D$12,Summary!$C$6:$C$12)</f>
        <v>Ciarán</v>
      </c>
      <c r="H569" s="2">
        <v>5</v>
      </c>
      <c r="I569" s="2">
        <v>300</v>
      </c>
      <c r="J569" s="2">
        <v>330000</v>
      </c>
      <c r="K569" s="13">
        <f>VLOOKUP(C569,Summary!$D$6:$E$12,2,0)</f>
        <v>0.23</v>
      </c>
      <c r="L569" s="2" t="s">
        <v>83</v>
      </c>
      <c r="M569" s="2">
        <f t="shared" si="25"/>
        <v>75900</v>
      </c>
      <c r="N569" s="2">
        <f t="shared" si="26"/>
        <v>75900</v>
      </c>
      <c r="O569" s="2">
        <v>16500</v>
      </c>
      <c r="P569" s="2">
        <v>313500</v>
      </c>
      <c r="Q569" s="2">
        <v>275000</v>
      </c>
      <c r="R569" s="2">
        <v>38500</v>
      </c>
      <c r="S569" s="1">
        <v>45191</v>
      </c>
      <c r="T569" s="2">
        <f t="shared" si="24"/>
        <v>368518.85882976098</v>
      </c>
    </row>
    <row r="570" spans="1:20" x14ac:dyDescent="0.25">
      <c r="A570">
        <v>99081</v>
      </c>
      <c r="B570" t="s">
        <v>29</v>
      </c>
      <c r="C570" t="s">
        <v>49</v>
      </c>
      <c r="D570" t="s">
        <v>35</v>
      </c>
      <c r="E570" t="s">
        <v>46</v>
      </c>
      <c r="F570">
        <v>2227.5</v>
      </c>
      <c r="G570" t="str">
        <f>_xlfn.XLOOKUP(C570,Summary!$D$6:$D$12,Summary!$C$6:$C$12)</f>
        <v xml:space="preserve">Klaas </v>
      </c>
      <c r="H570" s="2">
        <v>5</v>
      </c>
      <c r="I570" s="2">
        <v>350</v>
      </c>
      <c r="J570" s="2">
        <v>779625</v>
      </c>
      <c r="K570" s="13">
        <f>VLOOKUP(C570,Summary!$D$6:$E$12,2,0)</f>
        <v>0.24</v>
      </c>
      <c r="L570" s="2" t="s">
        <v>83</v>
      </c>
      <c r="M570" s="2">
        <f t="shared" si="25"/>
        <v>187110</v>
      </c>
      <c r="N570" s="2">
        <f t="shared" si="26"/>
        <v>187110</v>
      </c>
      <c r="O570" s="2">
        <v>109147.5</v>
      </c>
      <c r="P570" s="2">
        <v>670477.5</v>
      </c>
      <c r="Q570" s="2">
        <v>579150</v>
      </c>
      <c r="R570" s="2">
        <v>91327.5</v>
      </c>
      <c r="S570" s="1">
        <v>45238</v>
      </c>
      <c r="T570" s="2">
        <f t="shared" si="24"/>
        <v>870625.80398531037</v>
      </c>
    </row>
    <row r="571" spans="1:20" x14ac:dyDescent="0.25">
      <c r="A571">
        <v>89732</v>
      </c>
      <c r="B571" t="s">
        <v>39</v>
      </c>
      <c r="C571" t="s">
        <v>37</v>
      </c>
      <c r="D571" t="s">
        <v>43</v>
      </c>
      <c r="E571" t="s">
        <v>45</v>
      </c>
      <c r="F571">
        <v>1372</v>
      </c>
      <c r="G571" t="str">
        <f>_xlfn.XLOOKUP(C571,Summary!$D$6:$D$12,Summary!$C$6:$C$12)</f>
        <v>Ciarán</v>
      </c>
      <c r="H571" s="2">
        <v>260</v>
      </c>
      <c r="I571" s="2">
        <v>300</v>
      </c>
      <c r="J571" s="2">
        <v>411600</v>
      </c>
      <c r="K571" s="13">
        <f>VLOOKUP(C571,Summary!$D$6:$E$12,2,0)</f>
        <v>0.23</v>
      </c>
      <c r="L571" s="2" t="s">
        <v>84</v>
      </c>
      <c r="M571" s="2" t="str">
        <f t="shared" si="25"/>
        <v>vat not applied</v>
      </c>
      <c r="N571" s="2">
        <f t="shared" si="26"/>
        <v>94668</v>
      </c>
      <c r="O571" s="2">
        <v>28812</v>
      </c>
      <c r="P571" s="2">
        <v>382788</v>
      </c>
      <c r="Q571" s="2">
        <v>343000</v>
      </c>
      <c r="R571" s="2">
        <v>39788</v>
      </c>
      <c r="S571" s="1">
        <v>45011</v>
      </c>
      <c r="T571" s="2">
        <f t="shared" si="24"/>
        <v>459643.52210402919</v>
      </c>
    </row>
    <row r="572" spans="1:20" x14ac:dyDescent="0.25">
      <c r="A572">
        <v>12028</v>
      </c>
      <c r="B572" t="s">
        <v>36</v>
      </c>
      <c r="C572" t="s">
        <v>32</v>
      </c>
      <c r="D572" t="s">
        <v>41</v>
      </c>
      <c r="E572" t="s">
        <v>31</v>
      </c>
      <c r="F572">
        <v>2161</v>
      </c>
      <c r="G572" t="str">
        <f>_xlfn.XLOOKUP(C572,Summary!$D$6:$D$12,Summary!$C$6:$C$12)</f>
        <v>Bertha</v>
      </c>
      <c r="H572" s="2">
        <v>120</v>
      </c>
      <c r="I572" s="2">
        <v>12</v>
      </c>
      <c r="J572" s="2">
        <v>25932</v>
      </c>
      <c r="K572" s="13">
        <f>VLOOKUP(C572,Summary!$D$6:$E$12,2,0)</f>
        <v>0.19</v>
      </c>
      <c r="L572" s="2" t="s">
        <v>84</v>
      </c>
      <c r="M572" s="2" t="str">
        <f t="shared" si="25"/>
        <v>vat not applied</v>
      </c>
      <c r="N572" s="2">
        <f t="shared" si="26"/>
        <v>4927.08</v>
      </c>
      <c r="O572" s="2">
        <v>0</v>
      </c>
      <c r="P572" s="2">
        <v>25932</v>
      </c>
      <c r="Q572" s="2">
        <v>6483</v>
      </c>
      <c r="R572" s="2">
        <v>19449</v>
      </c>
      <c r="S572" s="1">
        <v>45055</v>
      </c>
      <c r="T572" s="2">
        <f t="shared" si="24"/>
        <v>28958.881961131399</v>
      </c>
    </row>
    <row r="573" spans="1:20" x14ac:dyDescent="0.25">
      <c r="A573">
        <v>47627</v>
      </c>
      <c r="B573" t="s">
        <v>29</v>
      </c>
      <c r="C573" t="s">
        <v>37</v>
      </c>
      <c r="D573" t="s">
        <v>41</v>
      </c>
      <c r="E573" t="s">
        <v>45</v>
      </c>
      <c r="F573">
        <v>1579</v>
      </c>
      <c r="G573" t="str">
        <f>_xlfn.XLOOKUP(C573,Summary!$D$6:$D$12,Summary!$C$6:$C$12)</f>
        <v>Ciarán</v>
      </c>
      <c r="H573" s="2">
        <v>120</v>
      </c>
      <c r="I573" s="2">
        <v>20</v>
      </c>
      <c r="J573" s="2">
        <v>31580</v>
      </c>
      <c r="K573" s="13">
        <f>VLOOKUP(C573,Summary!$D$6:$E$12,2,0)</f>
        <v>0.23</v>
      </c>
      <c r="L573" s="2" t="s">
        <v>84</v>
      </c>
      <c r="M573" s="2" t="str">
        <f t="shared" si="25"/>
        <v>vat not applied</v>
      </c>
      <c r="N573" s="2">
        <f t="shared" si="26"/>
        <v>7263.4000000000005</v>
      </c>
      <c r="O573" s="2">
        <v>1579</v>
      </c>
      <c r="P573" s="2">
        <v>30001</v>
      </c>
      <c r="Q573" s="2">
        <v>15790</v>
      </c>
      <c r="R573" s="2">
        <v>14211</v>
      </c>
      <c r="S573" s="1">
        <v>44987</v>
      </c>
      <c r="T573" s="2">
        <f t="shared" si="24"/>
        <v>35266.138066193489</v>
      </c>
    </row>
    <row r="574" spans="1:20" x14ac:dyDescent="0.25">
      <c r="A574">
        <v>16538</v>
      </c>
      <c r="B574" t="s">
        <v>29</v>
      </c>
      <c r="C574" t="s">
        <v>32</v>
      </c>
      <c r="D574" t="s">
        <v>41</v>
      </c>
      <c r="E574" t="s">
        <v>45</v>
      </c>
      <c r="F574">
        <v>1001</v>
      </c>
      <c r="G574" t="str">
        <f>_xlfn.XLOOKUP(C574,Summary!$D$6:$D$12,Summary!$C$6:$C$12)</f>
        <v>Bertha</v>
      </c>
      <c r="H574" s="2">
        <v>120</v>
      </c>
      <c r="I574" s="2">
        <v>20</v>
      </c>
      <c r="J574" s="2">
        <v>20020</v>
      </c>
      <c r="K574" s="13">
        <f>VLOOKUP(C574,Summary!$D$6:$E$12,2,0)</f>
        <v>0.19</v>
      </c>
      <c r="L574" s="2" t="s">
        <v>83</v>
      </c>
      <c r="M574" s="2">
        <f t="shared" si="25"/>
        <v>3803.8</v>
      </c>
      <c r="N574" s="2">
        <f t="shared" si="26"/>
        <v>3803.8</v>
      </c>
      <c r="O574" s="2">
        <v>1201.2</v>
      </c>
      <c r="P574" s="2">
        <v>18818.8</v>
      </c>
      <c r="Q574" s="2">
        <v>10010</v>
      </c>
      <c r="R574" s="2">
        <v>8808.7999999999993</v>
      </c>
      <c r="S574" s="1">
        <v>45019</v>
      </c>
      <c r="T574" s="2">
        <f t="shared" si="24"/>
        <v>22356.8107690055</v>
      </c>
    </row>
    <row r="575" spans="1:20" x14ac:dyDescent="0.25">
      <c r="A575">
        <v>63021</v>
      </c>
      <c r="B575" t="s">
        <v>36</v>
      </c>
      <c r="C575" t="s">
        <v>34</v>
      </c>
      <c r="D575" t="s">
        <v>43</v>
      </c>
      <c r="E575" t="s">
        <v>46</v>
      </c>
      <c r="F575">
        <v>2475</v>
      </c>
      <c r="G575" t="str">
        <f>_xlfn.XLOOKUP(C575,Summary!$D$6:$D$12,Summary!$C$6:$C$12)</f>
        <v>Francoise</v>
      </c>
      <c r="H575" s="2">
        <v>260</v>
      </c>
      <c r="I575" s="2">
        <v>12</v>
      </c>
      <c r="J575" s="2">
        <v>29700</v>
      </c>
      <c r="K575" s="13">
        <f>VLOOKUP(C575,Summary!$D$6:$E$12,2,0)</f>
        <v>0.2</v>
      </c>
      <c r="L575" s="2" t="s">
        <v>83</v>
      </c>
      <c r="M575" s="2">
        <f t="shared" si="25"/>
        <v>5940</v>
      </c>
      <c r="N575" s="2">
        <f t="shared" si="26"/>
        <v>5940</v>
      </c>
      <c r="O575" s="2">
        <v>4158</v>
      </c>
      <c r="P575" s="2">
        <v>25542</v>
      </c>
      <c r="Q575" s="2">
        <v>7425</v>
      </c>
      <c r="R575" s="2">
        <v>18117</v>
      </c>
      <c r="S575" s="1">
        <v>45025</v>
      </c>
      <c r="T575" s="2">
        <f t="shared" si="24"/>
        <v>33166.697294678488</v>
      </c>
    </row>
    <row r="576" spans="1:20" x14ac:dyDescent="0.25">
      <c r="A576">
        <v>45002</v>
      </c>
      <c r="B576" t="s">
        <v>29</v>
      </c>
      <c r="C576" t="s">
        <v>37</v>
      </c>
      <c r="D576" t="s">
        <v>40</v>
      </c>
      <c r="E576" t="s">
        <v>45</v>
      </c>
      <c r="F576">
        <v>360</v>
      </c>
      <c r="G576" t="str">
        <f>_xlfn.XLOOKUP(C576,Summary!$D$6:$D$12,Summary!$C$6:$C$12)</f>
        <v>Ciarán</v>
      </c>
      <c r="H576" s="2">
        <v>10</v>
      </c>
      <c r="I576" s="2">
        <v>7</v>
      </c>
      <c r="J576" s="2">
        <v>2520</v>
      </c>
      <c r="K576" s="13">
        <f>VLOOKUP(C576,Summary!$D$6:$E$12,2,0)</f>
        <v>0.23</v>
      </c>
      <c r="L576" s="2" t="s">
        <v>83</v>
      </c>
      <c r="M576" s="2">
        <f t="shared" si="25"/>
        <v>579.6</v>
      </c>
      <c r="N576" s="2">
        <f t="shared" si="26"/>
        <v>579.6</v>
      </c>
      <c r="O576" s="2">
        <v>226.8</v>
      </c>
      <c r="P576" s="2">
        <v>2293.1999999999998</v>
      </c>
      <c r="Q576" s="2">
        <v>1800</v>
      </c>
      <c r="R576" s="2">
        <v>493.19999999999982</v>
      </c>
      <c r="S576" s="1">
        <v>45112</v>
      </c>
      <c r="T576" s="2">
        <f t="shared" si="24"/>
        <v>2814.1440128818112</v>
      </c>
    </row>
    <row r="577" spans="1:20" x14ac:dyDescent="0.25">
      <c r="A577">
        <v>58190</v>
      </c>
      <c r="B577" t="s">
        <v>39</v>
      </c>
      <c r="C577" t="s">
        <v>49</v>
      </c>
      <c r="D577" t="s">
        <v>40</v>
      </c>
      <c r="E577" t="s">
        <v>45</v>
      </c>
      <c r="F577">
        <v>1702</v>
      </c>
      <c r="G577" t="str">
        <f>_xlfn.XLOOKUP(C577,Summary!$D$6:$D$12,Summary!$C$6:$C$12)</f>
        <v xml:space="preserve">Klaas </v>
      </c>
      <c r="H577" s="2">
        <v>10</v>
      </c>
      <c r="I577" s="2">
        <v>300</v>
      </c>
      <c r="J577" s="2">
        <v>510600</v>
      </c>
      <c r="K577" s="13">
        <f>VLOOKUP(C577,Summary!$D$6:$E$12,2,0)</f>
        <v>0.24</v>
      </c>
      <c r="L577" s="2" t="s">
        <v>83</v>
      </c>
      <c r="M577" s="2">
        <f t="shared" si="25"/>
        <v>122544</v>
      </c>
      <c r="N577" s="2">
        <f t="shared" si="26"/>
        <v>122544</v>
      </c>
      <c r="O577" s="2">
        <v>35742</v>
      </c>
      <c r="P577" s="2">
        <v>474858</v>
      </c>
      <c r="Q577" s="2">
        <v>425500</v>
      </c>
      <c r="R577" s="2">
        <v>49358</v>
      </c>
      <c r="S577" s="1">
        <v>45051</v>
      </c>
      <c r="T577" s="2">
        <f t="shared" si="24"/>
        <v>570199.17975295743</v>
      </c>
    </row>
    <row r="578" spans="1:20" x14ac:dyDescent="0.25">
      <c r="A578">
        <v>89186</v>
      </c>
      <c r="B578" t="s">
        <v>29</v>
      </c>
      <c r="C578" t="s">
        <v>32</v>
      </c>
      <c r="D578" t="s">
        <v>35</v>
      </c>
      <c r="E578" t="s">
        <v>46</v>
      </c>
      <c r="F578">
        <v>766</v>
      </c>
      <c r="G578" t="str">
        <f>_xlfn.XLOOKUP(C578,Summary!$D$6:$D$12,Summary!$C$6:$C$12)</f>
        <v>Bertha</v>
      </c>
      <c r="H578" s="2">
        <v>5</v>
      </c>
      <c r="I578" s="2">
        <v>350</v>
      </c>
      <c r="J578" s="2">
        <v>268100</v>
      </c>
      <c r="K578" s="13">
        <f>VLOOKUP(C578,Summary!$D$6:$E$12,2,0)</f>
        <v>0.19</v>
      </c>
      <c r="L578" s="2" t="s">
        <v>84</v>
      </c>
      <c r="M578" s="2" t="str">
        <f t="shared" si="25"/>
        <v>vat not applied</v>
      </c>
      <c r="N578" s="2">
        <f t="shared" si="26"/>
        <v>50939</v>
      </c>
      <c r="O578" s="2">
        <v>29491</v>
      </c>
      <c r="P578" s="2">
        <v>238609</v>
      </c>
      <c r="Q578" s="2">
        <v>199160</v>
      </c>
      <c r="R578" s="2">
        <v>39449</v>
      </c>
      <c r="S578" s="1">
        <v>45001</v>
      </c>
      <c r="T578" s="2">
        <f t="shared" ref="T578:T641" si="27">J578/USD</f>
        <v>299393.65470381494</v>
      </c>
    </row>
    <row r="579" spans="1:20" x14ac:dyDescent="0.25">
      <c r="A579">
        <v>63822</v>
      </c>
      <c r="B579" t="s">
        <v>33</v>
      </c>
      <c r="C579" t="s">
        <v>47</v>
      </c>
      <c r="D579" t="s">
        <v>40</v>
      </c>
      <c r="E579" t="s">
        <v>46</v>
      </c>
      <c r="F579">
        <v>1984</v>
      </c>
      <c r="G579" t="str">
        <f>_xlfn.XLOOKUP(C579,Summary!$D$6:$D$12,Summary!$C$6:$C$12)</f>
        <v>Pedro</v>
      </c>
      <c r="H579" s="2">
        <v>10</v>
      </c>
      <c r="I579" s="2">
        <v>15</v>
      </c>
      <c r="J579" s="2">
        <v>29760</v>
      </c>
      <c r="K579" s="13">
        <f>VLOOKUP(C579,Summary!$D$6:$E$12,2,0)</f>
        <v>0.21</v>
      </c>
      <c r="L579" s="2" t="s">
        <v>83</v>
      </c>
      <c r="M579" s="2">
        <f t="shared" ref="M579:M642" si="28">IF(L579="Yes",N579,"vat not applied")</f>
        <v>6249.5999999999995</v>
      </c>
      <c r="N579" s="2">
        <f t="shared" ref="N579:N642" si="29">J579*K579</f>
        <v>6249.5999999999995</v>
      </c>
      <c r="O579" s="2">
        <v>3273.6</v>
      </c>
      <c r="P579" s="2">
        <v>26486.400000000001</v>
      </c>
      <c r="Q579" s="2">
        <v>19840</v>
      </c>
      <c r="R579" s="2">
        <v>6646.4000000000015</v>
      </c>
      <c r="S579" s="1">
        <v>45258</v>
      </c>
      <c r="T579" s="2">
        <f t="shared" si="27"/>
        <v>33233.700723556627</v>
      </c>
    </row>
    <row r="580" spans="1:20" x14ac:dyDescent="0.25">
      <c r="A580">
        <v>52964</v>
      </c>
      <c r="B580" t="s">
        <v>29</v>
      </c>
      <c r="C580" t="s">
        <v>34</v>
      </c>
      <c r="D580" t="s">
        <v>42</v>
      </c>
      <c r="E580" t="s">
        <v>45</v>
      </c>
      <c r="F580">
        <v>2682</v>
      </c>
      <c r="G580" t="str">
        <f>_xlfn.XLOOKUP(C580,Summary!$D$6:$D$12,Summary!$C$6:$C$12)</f>
        <v>Francoise</v>
      </c>
      <c r="H580" s="2">
        <v>250</v>
      </c>
      <c r="I580" s="2">
        <v>20</v>
      </c>
      <c r="J580" s="2">
        <v>53640</v>
      </c>
      <c r="K580" s="13">
        <f>VLOOKUP(C580,Summary!$D$6:$E$12,2,0)</f>
        <v>0.2</v>
      </c>
      <c r="L580" s="2" t="s">
        <v>84</v>
      </c>
      <c r="M580" s="2" t="str">
        <f t="shared" si="28"/>
        <v>vat not applied</v>
      </c>
      <c r="N580" s="2">
        <f t="shared" si="29"/>
        <v>10728</v>
      </c>
      <c r="O580" s="2">
        <v>4827.6000000000004</v>
      </c>
      <c r="P580" s="2">
        <v>48812.4</v>
      </c>
      <c r="Q580" s="2">
        <v>26820</v>
      </c>
      <c r="R580" s="2">
        <v>21992.400000000001</v>
      </c>
      <c r="S580" s="1">
        <v>45104</v>
      </c>
      <c r="T580" s="2">
        <f t="shared" si="27"/>
        <v>59901.065417055695</v>
      </c>
    </row>
    <row r="581" spans="1:20" x14ac:dyDescent="0.25">
      <c r="A581">
        <v>89606</v>
      </c>
      <c r="B581" t="s">
        <v>38</v>
      </c>
      <c r="C581" t="s">
        <v>32</v>
      </c>
      <c r="D581" t="s">
        <v>41</v>
      </c>
      <c r="E581" t="s">
        <v>45</v>
      </c>
      <c r="F581">
        <v>2087</v>
      </c>
      <c r="G581" t="str">
        <f>_xlfn.XLOOKUP(C581,Summary!$D$6:$D$12,Summary!$C$6:$C$12)</f>
        <v>Bertha</v>
      </c>
      <c r="H581" s="2">
        <v>120</v>
      </c>
      <c r="I581" s="2">
        <v>125</v>
      </c>
      <c r="J581" s="2">
        <v>260875</v>
      </c>
      <c r="K581" s="13">
        <f>VLOOKUP(C581,Summary!$D$6:$E$12,2,0)</f>
        <v>0.19</v>
      </c>
      <c r="L581" s="2" t="s">
        <v>84</v>
      </c>
      <c r="M581" s="2" t="str">
        <f t="shared" si="28"/>
        <v>vat not applied</v>
      </c>
      <c r="N581" s="2">
        <f t="shared" si="29"/>
        <v>49566.25</v>
      </c>
      <c r="O581" s="2">
        <v>18261.25</v>
      </c>
      <c r="P581" s="2">
        <v>242613.75</v>
      </c>
      <c r="Q581" s="2">
        <v>250440</v>
      </c>
      <c r="R581" s="2">
        <v>-7826.25</v>
      </c>
      <c r="S581" s="1">
        <v>45030</v>
      </c>
      <c r="T581" s="2">
        <f t="shared" si="27"/>
        <v>291325.3251430724</v>
      </c>
    </row>
    <row r="582" spans="1:20" x14ac:dyDescent="0.25">
      <c r="A582">
        <v>96724</v>
      </c>
      <c r="B582" t="s">
        <v>29</v>
      </c>
      <c r="C582" t="s">
        <v>47</v>
      </c>
      <c r="D582" t="s">
        <v>42</v>
      </c>
      <c r="E582" t="s">
        <v>45</v>
      </c>
      <c r="F582">
        <v>521</v>
      </c>
      <c r="G582" t="str">
        <f>_xlfn.XLOOKUP(C582,Summary!$D$6:$D$12,Summary!$C$6:$C$12)</f>
        <v>Pedro</v>
      </c>
      <c r="H582" s="2">
        <v>250</v>
      </c>
      <c r="I582" s="2">
        <v>7</v>
      </c>
      <c r="J582" s="2">
        <v>3647</v>
      </c>
      <c r="K582" s="13">
        <f>VLOOKUP(C582,Summary!$D$6:$E$12,2,0)</f>
        <v>0.21</v>
      </c>
      <c r="L582" s="2" t="s">
        <v>83</v>
      </c>
      <c r="M582" s="2">
        <f t="shared" si="28"/>
        <v>765.87</v>
      </c>
      <c r="N582" s="2">
        <f t="shared" si="29"/>
        <v>765.87</v>
      </c>
      <c r="O582" s="2">
        <v>328.23</v>
      </c>
      <c r="P582" s="2">
        <v>3318.77</v>
      </c>
      <c r="Q582" s="2">
        <v>2605</v>
      </c>
      <c r="R582" s="2">
        <v>713.77</v>
      </c>
      <c r="S582" s="1">
        <v>45249</v>
      </c>
      <c r="T582" s="2">
        <f t="shared" si="27"/>
        <v>4072.6917519761769</v>
      </c>
    </row>
    <row r="583" spans="1:20" x14ac:dyDescent="0.25">
      <c r="A583">
        <v>52906</v>
      </c>
      <c r="B583" t="s">
        <v>36</v>
      </c>
      <c r="C583" t="s">
        <v>47</v>
      </c>
      <c r="D583" t="s">
        <v>41</v>
      </c>
      <c r="E583" t="s">
        <v>44</v>
      </c>
      <c r="F583">
        <v>1084</v>
      </c>
      <c r="G583" t="str">
        <f>_xlfn.XLOOKUP(C583,Summary!$D$6:$D$12,Summary!$C$6:$C$12)</f>
        <v>Pedro</v>
      </c>
      <c r="H583" s="2">
        <v>120</v>
      </c>
      <c r="I583" s="2">
        <v>12</v>
      </c>
      <c r="J583" s="2">
        <v>13008</v>
      </c>
      <c r="K583" s="13">
        <f>VLOOKUP(C583,Summary!$D$6:$E$12,2,0)</f>
        <v>0.21</v>
      </c>
      <c r="L583" s="2" t="s">
        <v>83</v>
      </c>
      <c r="M583" s="2">
        <f t="shared" si="28"/>
        <v>2731.68</v>
      </c>
      <c r="N583" s="2">
        <f t="shared" si="29"/>
        <v>2731.68</v>
      </c>
      <c r="O583" s="2">
        <v>260.16000000000003</v>
      </c>
      <c r="P583" s="2">
        <v>12747.84</v>
      </c>
      <c r="Q583" s="2">
        <v>3252</v>
      </c>
      <c r="R583" s="2">
        <v>9495.84</v>
      </c>
      <c r="S583" s="1">
        <v>45134</v>
      </c>
      <c r="T583" s="2">
        <f t="shared" si="27"/>
        <v>14526.343380780398</v>
      </c>
    </row>
    <row r="584" spans="1:20" x14ac:dyDescent="0.25">
      <c r="A584">
        <v>38625</v>
      </c>
      <c r="B584" t="s">
        <v>39</v>
      </c>
      <c r="C584" t="s">
        <v>48</v>
      </c>
      <c r="D584" t="s">
        <v>42</v>
      </c>
      <c r="E584" t="s">
        <v>45</v>
      </c>
      <c r="F584">
        <v>808</v>
      </c>
      <c r="G584" t="str">
        <f>_xlfn.XLOOKUP(C584,Summary!$D$6:$D$12,Summary!$C$6:$C$12)</f>
        <v>Luigi</v>
      </c>
      <c r="H584" s="2">
        <v>250</v>
      </c>
      <c r="I584" s="2">
        <v>300</v>
      </c>
      <c r="J584" s="2">
        <v>242400</v>
      </c>
      <c r="K584" s="13">
        <f>VLOOKUP(C584,Summary!$D$6:$E$12,2,0)</f>
        <v>0.22</v>
      </c>
      <c r="L584" s="2" t="s">
        <v>83</v>
      </c>
      <c r="M584" s="2">
        <f t="shared" si="28"/>
        <v>53328</v>
      </c>
      <c r="N584" s="2">
        <f t="shared" si="29"/>
        <v>53328</v>
      </c>
      <c r="O584" s="2">
        <v>19392</v>
      </c>
      <c r="P584" s="2">
        <v>223008</v>
      </c>
      <c r="Q584" s="2">
        <v>202000</v>
      </c>
      <c r="R584" s="2">
        <v>21008</v>
      </c>
      <c r="S584" s="1">
        <v>45257</v>
      </c>
      <c r="T584" s="2">
        <f t="shared" si="27"/>
        <v>270693.85266767896</v>
      </c>
    </row>
    <row r="585" spans="1:20" x14ac:dyDescent="0.25">
      <c r="A585">
        <v>74082</v>
      </c>
      <c r="B585" t="s">
        <v>29</v>
      </c>
      <c r="C585" t="s">
        <v>34</v>
      </c>
      <c r="D585" t="s">
        <v>40</v>
      </c>
      <c r="E585" t="s">
        <v>46</v>
      </c>
      <c r="F585">
        <v>1594</v>
      </c>
      <c r="G585" t="str">
        <f>_xlfn.XLOOKUP(C585,Summary!$D$6:$D$12,Summary!$C$6:$C$12)</f>
        <v>Francoise</v>
      </c>
      <c r="H585" s="2">
        <v>10</v>
      </c>
      <c r="I585" s="2">
        <v>350</v>
      </c>
      <c r="J585" s="2">
        <v>557900</v>
      </c>
      <c r="K585" s="13">
        <f>VLOOKUP(C585,Summary!$D$6:$E$12,2,0)</f>
        <v>0.2</v>
      </c>
      <c r="L585" s="2" t="s">
        <v>84</v>
      </c>
      <c r="M585" s="2" t="str">
        <f t="shared" si="28"/>
        <v>vat not applied</v>
      </c>
      <c r="N585" s="2">
        <f t="shared" si="29"/>
        <v>111580</v>
      </c>
      <c r="O585" s="2">
        <v>66948</v>
      </c>
      <c r="P585" s="2">
        <v>490952</v>
      </c>
      <c r="Q585" s="2">
        <v>414440</v>
      </c>
      <c r="R585" s="2">
        <v>76512</v>
      </c>
      <c r="S585" s="1">
        <v>44989</v>
      </c>
      <c r="T585" s="2">
        <f t="shared" si="27"/>
        <v>623020.21618522319</v>
      </c>
    </row>
    <row r="586" spans="1:20" x14ac:dyDescent="0.25">
      <c r="A586">
        <v>66218</v>
      </c>
      <c r="B586" t="s">
        <v>36</v>
      </c>
      <c r="C586" t="s">
        <v>48</v>
      </c>
      <c r="D586" t="s">
        <v>30</v>
      </c>
      <c r="E586" t="s">
        <v>46</v>
      </c>
      <c r="F586">
        <v>386</v>
      </c>
      <c r="G586" t="str">
        <f>_xlfn.XLOOKUP(C586,Summary!$D$6:$D$12,Summary!$C$6:$C$12)</f>
        <v>Luigi</v>
      </c>
      <c r="H586" s="2">
        <v>3</v>
      </c>
      <c r="I586" s="2">
        <v>12</v>
      </c>
      <c r="J586" s="2">
        <v>4632</v>
      </c>
      <c r="K586" s="13">
        <f>VLOOKUP(C586,Summary!$D$6:$E$12,2,0)</f>
        <v>0.22</v>
      </c>
      <c r="L586" s="2" t="s">
        <v>83</v>
      </c>
      <c r="M586" s="2">
        <f t="shared" si="28"/>
        <v>1019.04</v>
      </c>
      <c r="N586" s="2">
        <f t="shared" si="29"/>
        <v>1019.04</v>
      </c>
      <c r="O586" s="2">
        <v>463.2</v>
      </c>
      <c r="P586" s="2">
        <v>4168.8</v>
      </c>
      <c r="Q586" s="2">
        <v>1158</v>
      </c>
      <c r="R586" s="2">
        <v>3010.8</v>
      </c>
      <c r="S586" s="1">
        <v>44969</v>
      </c>
      <c r="T586" s="2">
        <f t="shared" si="27"/>
        <v>5172.664709392282</v>
      </c>
    </row>
    <row r="587" spans="1:20" x14ac:dyDescent="0.25">
      <c r="A587">
        <v>45131</v>
      </c>
      <c r="B587" t="s">
        <v>29</v>
      </c>
      <c r="C587" t="s">
        <v>37</v>
      </c>
      <c r="D587" t="s">
        <v>30</v>
      </c>
      <c r="E587" t="s">
        <v>45</v>
      </c>
      <c r="F587">
        <v>1362</v>
      </c>
      <c r="G587" t="str">
        <f>_xlfn.XLOOKUP(C587,Summary!$D$6:$D$12,Summary!$C$6:$C$12)</f>
        <v>Ciarán</v>
      </c>
      <c r="H587" s="2">
        <v>3</v>
      </c>
      <c r="I587" s="2">
        <v>350</v>
      </c>
      <c r="J587" s="2">
        <v>476700</v>
      </c>
      <c r="K587" s="13">
        <f>VLOOKUP(C587,Summary!$D$6:$E$12,2,0)</f>
        <v>0.23</v>
      </c>
      <c r="L587" s="2" t="s">
        <v>84</v>
      </c>
      <c r="M587" s="2" t="str">
        <f t="shared" si="28"/>
        <v>vat not applied</v>
      </c>
      <c r="N587" s="2">
        <f t="shared" si="29"/>
        <v>109641</v>
      </c>
      <c r="O587" s="2">
        <v>38136</v>
      </c>
      <c r="P587" s="2">
        <v>438564</v>
      </c>
      <c r="Q587" s="2">
        <v>354120</v>
      </c>
      <c r="R587" s="2">
        <v>84444</v>
      </c>
      <c r="S587" s="1">
        <v>44952</v>
      </c>
      <c r="T587" s="2">
        <f t="shared" si="27"/>
        <v>532342.24243680935</v>
      </c>
    </row>
    <row r="588" spans="1:20" x14ac:dyDescent="0.25">
      <c r="A588">
        <v>58383</v>
      </c>
      <c r="B588" t="s">
        <v>29</v>
      </c>
      <c r="C588" t="s">
        <v>47</v>
      </c>
      <c r="D588" t="s">
        <v>42</v>
      </c>
      <c r="E588" t="s">
        <v>44</v>
      </c>
      <c r="F588">
        <v>1397</v>
      </c>
      <c r="G588" t="str">
        <f>_xlfn.XLOOKUP(C588,Summary!$D$6:$D$12,Summary!$C$6:$C$12)</f>
        <v>Pedro</v>
      </c>
      <c r="H588" s="2">
        <v>250</v>
      </c>
      <c r="I588" s="2">
        <v>350</v>
      </c>
      <c r="J588" s="2">
        <v>488950</v>
      </c>
      <c r="K588" s="13">
        <f>VLOOKUP(C588,Summary!$D$6:$E$12,2,0)</f>
        <v>0.21</v>
      </c>
      <c r="L588" s="2" t="s">
        <v>84</v>
      </c>
      <c r="M588" s="2" t="str">
        <f t="shared" si="28"/>
        <v>vat not applied</v>
      </c>
      <c r="N588" s="2">
        <f t="shared" si="29"/>
        <v>102679.5</v>
      </c>
      <c r="O588" s="2">
        <v>4889.5</v>
      </c>
      <c r="P588" s="2">
        <v>484060.5</v>
      </c>
      <c r="Q588" s="2">
        <v>363220</v>
      </c>
      <c r="R588" s="2">
        <v>120840.5</v>
      </c>
      <c r="S588" s="1">
        <v>45073</v>
      </c>
      <c r="T588" s="2">
        <f t="shared" si="27"/>
        <v>546022.10916609585</v>
      </c>
    </row>
    <row r="589" spans="1:20" x14ac:dyDescent="0.25">
      <c r="A589">
        <v>96764</v>
      </c>
      <c r="B589" t="s">
        <v>29</v>
      </c>
      <c r="C589" t="s">
        <v>47</v>
      </c>
      <c r="D589" t="s">
        <v>43</v>
      </c>
      <c r="E589" t="s">
        <v>46</v>
      </c>
      <c r="F589">
        <v>2629</v>
      </c>
      <c r="G589" t="str">
        <f>_xlfn.XLOOKUP(C589,Summary!$D$6:$D$12,Summary!$C$6:$C$12)</f>
        <v>Pedro</v>
      </c>
      <c r="H589" s="2">
        <v>260</v>
      </c>
      <c r="I589" s="2">
        <v>20</v>
      </c>
      <c r="J589" s="2">
        <v>52580</v>
      </c>
      <c r="K589" s="13">
        <f>VLOOKUP(C589,Summary!$D$6:$E$12,2,0)</f>
        <v>0.21</v>
      </c>
      <c r="L589" s="2" t="s">
        <v>83</v>
      </c>
      <c r="M589" s="2">
        <f t="shared" si="28"/>
        <v>11041.8</v>
      </c>
      <c r="N589" s="2">
        <f t="shared" si="29"/>
        <v>11041.8</v>
      </c>
      <c r="O589" s="2">
        <v>5783.8</v>
      </c>
      <c r="P589" s="2">
        <v>46796.2</v>
      </c>
      <c r="Q589" s="2">
        <v>26290</v>
      </c>
      <c r="R589" s="2">
        <v>20506.199999999997</v>
      </c>
      <c r="S589" s="1">
        <v>45205</v>
      </c>
      <c r="T589" s="2">
        <f t="shared" si="27"/>
        <v>58717.338173541917</v>
      </c>
    </row>
    <row r="590" spans="1:20" x14ac:dyDescent="0.25">
      <c r="A590">
        <v>58413</v>
      </c>
      <c r="B590" t="s">
        <v>38</v>
      </c>
      <c r="C590" t="s">
        <v>49</v>
      </c>
      <c r="D590" t="s">
        <v>42</v>
      </c>
      <c r="E590" t="s">
        <v>46</v>
      </c>
      <c r="F590">
        <v>2529</v>
      </c>
      <c r="G590" t="str">
        <f>_xlfn.XLOOKUP(C590,Summary!$D$6:$D$12,Summary!$C$6:$C$12)</f>
        <v xml:space="preserve">Klaas </v>
      </c>
      <c r="H590" s="2">
        <v>250</v>
      </c>
      <c r="I590" s="2">
        <v>125</v>
      </c>
      <c r="J590" s="2">
        <v>316125</v>
      </c>
      <c r="K590" s="13">
        <f>VLOOKUP(C590,Summary!$D$6:$E$12,2,0)</f>
        <v>0.24</v>
      </c>
      <c r="L590" s="2" t="s">
        <v>83</v>
      </c>
      <c r="M590" s="2">
        <f t="shared" si="28"/>
        <v>75870</v>
      </c>
      <c r="N590" s="2">
        <f t="shared" si="29"/>
        <v>75870</v>
      </c>
      <c r="O590" s="2">
        <v>31612.5</v>
      </c>
      <c r="P590" s="2">
        <v>284512.5</v>
      </c>
      <c r="Q590" s="2">
        <v>303480</v>
      </c>
      <c r="R590" s="2">
        <v>-18967.5</v>
      </c>
      <c r="S590" s="1">
        <v>45233</v>
      </c>
      <c r="T590" s="2">
        <f t="shared" si="27"/>
        <v>353024.3159016915</v>
      </c>
    </row>
    <row r="591" spans="1:20" x14ac:dyDescent="0.25">
      <c r="A591">
        <v>62363</v>
      </c>
      <c r="B591" t="s">
        <v>29</v>
      </c>
      <c r="C591" t="s">
        <v>32</v>
      </c>
      <c r="D591" t="s">
        <v>42</v>
      </c>
      <c r="E591" t="s">
        <v>45</v>
      </c>
      <c r="F591">
        <v>422</v>
      </c>
      <c r="G591" t="str">
        <f>_xlfn.XLOOKUP(C591,Summary!$D$6:$D$12,Summary!$C$6:$C$12)</f>
        <v>Bertha</v>
      </c>
      <c r="H591" s="2">
        <v>250</v>
      </c>
      <c r="I591" s="2">
        <v>350</v>
      </c>
      <c r="J591" s="2">
        <v>147700</v>
      </c>
      <c r="K591" s="13">
        <f>VLOOKUP(C591,Summary!$D$6:$E$12,2,0)</f>
        <v>0.19</v>
      </c>
      <c r="L591" s="2" t="s">
        <v>83</v>
      </c>
      <c r="M591" s="2">
        <f t="shared" si="28"/>
        <v>28063</v>
      </c>
      <c r="N591" s="2">
        <f t="shared" si="29"/>
        <v>28063</v>
      </c>
      <c r="O591" s="2">
        <v>11816</v>
      </c>
      <c r="P591" s="2">
        <v>135884</v>
      </c>
      <c r="Q591" s="2">
        <v>109720</v>
      </c>
      <c r="R591" s="2">
        <v>26164</v>
      </c>
      <c r="S591" s="1">
        <v>45083</v>
      </c>
      <c r="T591" s="2">
        <f t="shared" si="27"/>
        <v>164940.10742168393</v>
      </c>
    </row>
    <row r="592" spans="1:20" x14ac:dyDescent="0.25">
      <c r="A592">
        <v>64130</v>
      </c>
      <c r="B592" t="s">
        <v>33</v>
      </c>
      <c r="C592" t="s">
        <v>34</v>
      </c>
      <c r="D592" t="s">
        <v>40</v>
      </c>
      <c r="E592" t="s">
        <v>31</v>
      </c>
      <c r="F592">
        <v>549</v>
      </c>
      <c r="G592" t="str">
        <f>_xlfn.XLOOKUP(C592,Summary!$D$6:$D$12,Summary!$C$6:$C$12)</f>
        <v>Francoise</v>
      </c>
      <c r="H592" s="2">
        <v>10</v>
      </c>
      <c r="I592" s="2">
        <v>15</v>
      </c>
      <c r="J592" s="2">
        <v>8235</v>
      </c>
      <c r="K592" s="13">
        <f>VLOOKUP(C592,Summary!$D$6:$E$12,2,0)</f>
        <v>0.2</v>
      </c>
      <c r="L592" s="2" t="s">
        <v>83</v>
      </c>
      <c r="M592" s="2">
        <f t="shared" si="28"/>
        <v>1647</v>
      </c>
      <c r="N592" s="2">
        <f t="shared" si="29"/>
        <v>1647</v>
      </c>
      <c r="O592" s="2">
        <v>0</v>
      </c>
      <c r="P592" s="2">
        <v>8235</v>
      </c>
      <c r="Q592" s="2">
        <v>5490</v>
      </c>
      <c r="R592" s="2">
        <v>2745</v>
      </c>
      <c r="S592" s="1">
        <v>45139</v>
      </c>
      <c r="T592" s="2">
        <f t="shared" si="27"/>
        <v>9196.2206135244905</v>
      </c>
    </row>
    <row r="593" spans="1:20" x14ac:dyDescent="0.25">
      <c r="A593">
        <v>31073</v>
      </c>
      <c r="B593" t="s">
        <v>38</v>
      </c>
      <c r="C593" t="s">
        <v>37</v>
      </c>
      <c r="D593" t="s">
        <v>42</v>
      </c>
      <c r="E593" t="s">
        <v>44</v>
      </c>
      <c r="F593">
        <v>662</v>
      </c>
      <c r="G593" t="str">
        <f>_xlfn.XLOOKUP(C593,Summary!$D$6:$D$12,Summary!$C$6:$C$12)</f>
        <v>Ciarán</v>
      </c>
      <c r="H593" s="2">
        <v>250</v>
      </c>
      <c r="I593" s="2">
        <v>125</v>
      </c>
      <c r="J593" s="2">
        <v>82750</v>
      </c>
      <c r="K593" s="13">
        <f>VLOOKUP(C593,Summary!$D$6:$E$12,2,0)</f>
        <v>0.23</v>
      </c>
      <c r="L593" s="2" t="s">
        <v>84</v>
      </c>
      <c r="M593" s="2" t="str">
        <f t="shared" si="28"/>
        <v>vat not applied</v>
      </c>
      <c r="N593" s="2">
        <f t="shared" si="29"/>
        <v>19032.5</v>
      </c>
      <c r="O593" s="2">
        <v>1655</v>
      </c>
      <c r="P593" s="2">
        <v>81095</v>
      </c>
      <c r="Q593" s="2">
        <v>79440</v>
      </c>
      <c r="R593" s="2">
        <v>1655</v>
      </c>
      <c r="S593" s="1">
        <v>44941</v>
      </c>
      <c r="T593" s="2">
        <f t="shared" si="27"/>
        <v>92408.895661099159</v>
      </c>
    </row>
    <row r="594" spans="1:20" x14ac:dyDescent="0.25">
      <c r="A594">
        <v>75174</v>
      </c>
      <c r="B594" t="s">
        <v>29</v>
      </c>
      <c r="C594" t="s">
        <v>32</v>
      </c>
      <c r="D594" t="s">
        <v>40</v>
      </c>
      <c r="E594" t="s">
        <v>31</v>
      </c>
      <c r="F594">
        <v>1513</v>
      </c>
      <c r="G594" t="str">
        <f>_xlfn.XLOOKUP(C594,Summary!$D$6:$D$12,Summary!$C$6:$C$12)</f>
        <v>Bertha</v>
      </c>
      <c r="H594" s="2">
        <v>10</v>
      </c>
      <c r="I594" s="2">
        <v>350</v>
      </c>
      <c r="J594" s="2">
        <v>529550</v>
      </c>
      <c r="K594" s="13">
        <f>VLOOKUP(C594,Summary!$D$6:$E$12,2,0)</f>
        <v>0.19</v>
      </c>
      <c r="L594" s="2" t="s">
        <v>83</v>
      </c>
      <c r="M594" s="2">
        <f t="shared" si="28"/>
        <v>100614.5</v>
      </c>
      <c r="N594" s="2">
        <f t="shared" si="29"/>
        <v>100614.5</v>
      </c>
      <c r="O594" s="2">
        <v>0</v>
      </c>
      <c r="P594" s="2">
        <v>529550</v>
      </c>
      <c r="Q594" s="2">
        <v>393380</v>
      </c>
      <c r="R594" s="2">
        <v>136170</v>
      </c>
      <c r="S594" s="1">
        <v>45053</v>
      </c>
      <c r="T594" s="2">
        <f t="shared" si="27"/>
        <v>591361.09604030289</v>
      </c>
    </row>
    <row r="595" spans="1:20" x14ac:dyDescent="0.25">
      <c r="A595">
        <v>34107</v>
      </c>
      <c r="B595" t="s">
        <v>36</v>
      </c>
      <c r="C595" t="s">
        <v>37</v>
      </c>
      <c r="D595" t="s">
        <v>35</v>
      </c>
      <c r="E595" t="s">
        <v>45</v>
      </c>
      <c r="F595">
        <v>2321</v>
      </c>
      <c r="G595" t="str">
        <f>_xlfn.XLOOKUP(C595,Summary!$D$6:$D$12,Summary!$C$6:$C$12)</f>
        <v>Ciarán</v>
      </c>
      <c r="H595" s="2">
        <v>5</v>
      </c>
      <c r="I595" s="2">
        <v>12</v>
      </c>
      <c r="J595" s="2">
        <v>27852</v>
      </c>
      <c r="K595" s="13">
        <f>VLOOKUP(C595,Summary!$D$6:$E$12,2,0)</f>
        <v>0.23</v>
      </c>
      <c r="L595" s="2" t="s">
        <v>83</v>
      </c>
      <c r="M595" s="2">
        <f t="shared" si="28"/>
        <v>6405.96</v>
      </c>
      <c r="N595" s="2">
        <f t="shared" si="29"/>
        <v>6405.96</v>
      </c>
      <c r="O595" s="2">
        <v>2506.6799999999998</v>
      </c>
      <c r="P595" s="2">
        <v>25345.32</v>
      </c>
      <c r="Q595" s="2">
        <v>6963</v>
      </c>
      <c r="R595" s="2">
        <v>18382.32</v>
      </c>
      <c r="S595" s="1">
        <v>44971</v>
      </c>
      <c r="T595" s="2">
        <f t="shared" si="27"/>
        <v>31102.991685231827</v>
      </c>
    </row>
    <row r="596" spans="1:20" x14ac:dyDescent="0.25">
      <c r="A596">
        <v>12366</v>
      </c>
      <c r="B596" t="s">
        <v>29</v>
      </c>
      <c r="C596" t="s">
        <v>32</v>
      </c>
      <c r="D596" t="s">
        <v>40</v>
      </c>
      <c r="E596" t="s">
        <v>46</v>
      </c>
      <c r="F596">
        <v>1531</v>
      </c>
      <c r="G596" t="str">
        <f>_xlfn.XLOOKUP(C596,Summary!$D$6:$D$12,Summary!$C$6:$C$12)</f>
        <v>Bertha</v>
      </c>
      <c r="H596" s="2">
        <v>10</v>
      </c>
      <c r="I596" s="2">
        <v>20</v>
      </c>
      <c r="J596" s="2">
        <v>30620</v>
      </c>
      <c r="K596" s="13">
        <f>VLOOKUP(C596,Summary!$D$6:$E$12,2,0)</f>
        <v>0.19</v>
      </c>
      <c r="L596" s="2" t="s">
        <v>83</v>
      </c>
      <c r="M596" s="2">
        <f t="shared" si="28"/>
        <v>5817.8</v>
      </c>
      <c r="N596" s="2">
        <f t="shared" si="29"/>
        <v>5817.8</v>
      </c>
      <c r="O596" s="2">
        <v>3674.4</v>
      </c>
      <c r="P596" s="2">
        <v>26945.599999999999</v>
      </c>
      <c r="Q596" s="2">
        <v>15310</v>
      </c>
      <c r="R596" s="2">
        <v>11635.599999999999</v>
      </c>
      <c r="S596" s="1">
        <v>45020</v>
      </c>
      <c r="T596" s="2">
        <f t="shared" si="27"/>
        <v>34194.08320414328</v>
      </c>
    </row>
    <row r="597" spans="1:20" x14ac:dyDescent="0.25">
      <c r="A597">
        <v>41942</v>
      </c>
      <c r="B597" t="s">
        <v>36</v>
      </c>
      <c r="C597" t="s">
        <v>34</v>
      </c>
      <c r="D597" t="s">
        <v>41</v>
      </c>
      <c r="E597" t="s">
        <v>44</v>
      </c>
      <c r="F597">
        <v>1055</v>
      </c>
      <c r="G597" t="str">
        <f>_xlfn.XLOOKUP(C597,Summary!$D$6:$D$12,Summary!$C$6:$C$12)</f>
        <v>Francoise</v>
      </c>
      <c r="H597" s="2">
        <v>120</v>
      </c>
      <c r="I597" s="2">
        <v>12</v>
      </c>
      <c r="J597" s="2">
        <v>12660</v>
      </c>
      <c r="K597" s="13">
        <f>VLOOKUP(C597,Summary!$D$6:$E$12,2,0)</f>
        <v>0.2</v>
      </c>
      <c r="L597" s="2" t="s">
        <v>84</v>
      </c>
      <c r="M597" s="2" t="str">
        <f t="shared" si="28"/>
        <v>vat not applied</v>
      </c>
      <c r="N597" s="2">
        <f t="shared" si="29"/>
        <v>2532</v>
      </c>
      <c r="O597" s="2">
        <v>253.2</v>
      </c>
      <c r="P597" s="2">
        <v>12406.8</v>
      </c>
      <c r="Q597" s="2">
        <v>3165</v>
      </c>
      <c r="R597" s="2">
        <v>9241.7999999999993</v>
      </c>
      <c r="S597" s="1">
        <v>44990</v>
      </c>
      <c r="T597" s="2">
        <f t="shared" si="27"/>
        <v>14137.723493287194</v>
      </c>
    </row>
    <row r="598" spans="1:20" x14ac:dyDescent="0.25">
      <c r="A598">
        <v>26096</v>
      </c>
      <c r="B598" t="s">
        <v>29</v>
      </c>
      <c r="C598" t="s">
        <v>34</v>
      </c>
      <c r="D598" t="s">
        <v>41</v>
      </c>
      <c r="E598" t="s">
        <v>45</v>
      </c>
      <c r="F598">
        <v>1496</v>
      </c>
      <c r="G598" t="str">
        <f>_xlfn.XLOOKUP(C598,Summary!$D$6:$D$12,Summary!$C$6:$C$12)</f>
        <v>Francoise</v>
      </c>
      <c r="H598" s="2">
        <v>120</v>
      </c>
      <c r="I598" s="2">
        <v>350</v>
      </c>
      <c r="J598" s="2">
        <v>523600</v>
      </c>
      <c r="K598" s="13">
        <f>VLOOKUP(C598,Summary!$D$6:$E$12,2,0)</f>
        <v>0.2</v>
      </c>
      <c r="L598" s="2" t="s">
        <v>83</v>
      </c>
      <c r="M598" s="2">
        <f t="shared" si="28"/>
        <v>104720</v>
      </c>
      <c r="N598" s="2">
        <f t="shared" si="29"/>
        <v>104720</v>
      </c>
      <c r="O598" s="2">
        <v>31416</v>
      </c>
      <c r="P598" s="2">
        <v>492184</v>
      </c>
      <c r="Q598" s="2">
        <v>388960</v>
      </c>
      <c r="R598" s="2">
        <v>103224</v>
      </c>
      <c r="S598" s="1">
        <v>44950</v>
      </c>
      <c r="T598" s="2">
        <f t="shared" si="27"/>
        <v>584716.58934322081</v>
      </c>
    </row>
    <row r="599" spans="1:20" x14ac:dyDescent="0.25">
      <c r="A599">
        <v>58579</v>
      </c>
      <c r="B599" t="s">
        <v>29</v>
      </c>
      <c r="C599" t="s">
        <v>37</v>
      </c>
      <c r="D599" t="s">
        <v>40</v>
      </c>
      <c r="E599" t="s">
        <v>45</v>
      </c>
      <c r="F599">
        <v>2327</v>
      </c>
      <c r="G599" t="str">
        <f>_xlfn.XLOOKUP(C599,Summary!$D$6:$D$12,Summary!$C$6:$C$12)</f>
        <v>Ciarán</v>
      </c>
      <c r="H599" s="2">
        <v>10</v>
      </c>
      <c r="I599" s="2">
        <v>7</v>
      </c>
      <c r="J599" s="2">
        <v>16289</v>
      </c>
      <c r="K599" s="13">
        <f>VLOOKUP(C599,Summary!$D$6:$E$12,2,0)</f>
        <v>0.23</v>
      </c>
      <c r="L599" s="2" t="s">
        <v>84</v>
      </c>
      <c r="M599" s="2" t="str">
        <f t="shared" si="28"/>
        <v>vat not applied</v>
      </c>
      <c r="N599" s="2">
        <f t="shared" si="29"/>
        <v>3746.4700000000003</v>
      </c>
      <c r="O599" s="2">
        <v>814.45</v>
      </c>
      <c r="P599" s="2">
        <v>15474.55</v>
      </c>
      <c r="Q599" s="2">
        <v>11635</v>
      </c>
      <c r="R599" s="2">
        <v>3839.5499999999993</v>
      </c>
      <c r="S599" s="1">
        <v>44927</v>
      </c>
      <c r="T599" s="2">
        <f t="shared" si="27"/>
        <v>18190.314216599931</v>
      </c>
    </row>
    <row r="600" spans="1:20" x14ac:dyDescent="0.25">
      <c r="A600">
        <v>98999</v>
      </c>
      <c r="B600" t="s">
        <v>29</v>
      </c>
      <c r="C600" t="s">
        <v>32</v>
      </c>
      <c r="D600" t="s">
        <v>43</v>
      </c>
      <c r="E600" t="s">
        <v>45</v>
      </c>
      <c r="F600">
        <v>1350</v>
      </c>
      <c r="G600" t="str">
        <f>_xlfn.XLOOKUP(C600,Summary!$D$6:$D$12,Summary!$C$6:$C$12)</f>
        <v>Bertha</v>
      </c>
      <c r="H600" s="2">
        <v>260</v>
      </c>
      <c r="I600" s="2">
        <v>350</v>
      </c>
      <c r="J600" s="2">
        <v>472500</v>
      </c>
      <c r="K600" s="13">
        <f>VLOOKUP(C600,Summary!$D$6:$E$12,2,0)</f>
        <v>0.19</v>
      </c>
      <c r="L600" s="2" t="s">
        <v>84</v>
      </c>
      <c r="M600" s="2" t="str">
        <f t="shared" si="28"/>
        <v>vat not applied</v>
      </c>
      <c r="N600" s="2">
        <f t="shared" si="29"/>
        <v>89775</v>
      </c>
      <c r="O600" s="2">
        <v>23625</v>
      </c>
      <c r="P600" s="2">
        <v>448875</v>
      </c>
      <c r="Q600" s="2">
        <v>351000</v>
      </c>
      <c r="R600" s="2">
        <v>97875</v>
      </c>
      <c r="S600" s="1">
        <v>45080</v>
      </c>
      <c r="T600" s="2">
        <f t="shared" si="27"/>
        <v>527652.00241533958</v>
      </c>
    </row>
    <row r="601" spans="1:20" x14ac:dyDescent="0.25">
      <c r="A601">
        <v>47162</v>
      </c>
      <c r="B601" t="s">
        <v>33</v>
      </c>
      <c r="C601" t="s">
        <v>34</v>
      </c>
      <c r="D601" t="s">
        <v>43</v>
      </c>
      <c r="E601" t="s">
        <v>44</v>
      </c>
      <c r="F601">
        <v>321</v>
      </c>
      <c r="G601" t="str">
        <f>_xlfn.XLOOKUP(C601,Summary!$D$6:$D$12,Summary!$C$6:$C$12)</f>
        <v>Francoise</v>
      </c>
      <c r="H601" s="2">
        <v>260</v>
      </c>
      <c r="I601" s="2">
        <v>15</v>
      </c>
      <c r="J601" s="2">
        <v>4815</v>
      </c>
      <c r="K601" s="13">
        <f>VLOOKUP(C601,Summary!$D$6:$E$12,2,0)</f>
        <v>0.2</v>
      </c>
      <c r="L601" s="2" t="s">
        <v>83</v>
      </c>
      <c r="M601" s="2">
        <f t="shared" si="28"/>
        <v>963</v>
      </c>
      <c r="N601" s="2">
        <f t="shared" si="29"/>
        <v>963</v>
      </c>
      <c r="O601" s="2">
        <v>48.15</v>
      </c>
      <c r="P601" s="2">
        <v>4766.8500000000004</v>
      </c>
      <c r="Q601" s="2">
        <v>3210</v>
      </c>
      <c r="R601" s="2">
        <v>1556.8500000000004</v>
      </c>
      <c r="S601" s="1">
        <v>45012</v>
      </c>
      <c r="T601" s="2">
        <f t="shared" si="27"/>
        <v>5377.0251674706042</v>
      </c>
    </row>
    <row r="602" spans="1:20" x14ac:dyDescent="0.25">
      <c r="A602">
        <v>40882</v>
      </c>
      <c r="B602" t="s">
        <v>39</v>
      </c>
      <c r="C602" t="s">
        <v>48</v>
      </c>
      <c r="D602" t="s">
        <v>40</v>
      </c>
      <c r="E602" t="s">
        <v>44</v>
      </c>
      <c r="F602">
        <v>2918</v>
      </c>
      <c r="G602" t="str">
        <f>_xlfn.XLOOKUP(C602,Summary!$D$6:$D$12,Summary!$C$6:$C$12)</f>
        <v>Luigi</v>
      </c>
      <c r="H602" s="2">
        <v>10</v>
      </c>
      <c r="I602" s="2">
        <v>300</v>
      </c>
      <c r="J602" s="2">
        <v>875400</v>
      </c>
      <c r="K602" s="13">
        <f>VLOOKUP(C602,Summary!$D$6:$E$12,2,0)</f>
        <v>0.22</v>
      </c>
      <c r="L602" s="2" t="s">
        <v>83</v>
      </c>
      <c r="M602" s="2">
        <f t="shared" si="28"/>
        <v>192588</v>
      </c>
      <c r="N602" s="2">
        <f t="shared" si="29"/>
        <v>192588</v>
      </c>
      <c r="O602" s="2">
        <v>35016</v>
      </c>
      <c r="P602" s="2">
        <v>840384</v>
      </c>
      <c r="Q602" s="2">
        <v>729500</v>
      </c>
      <c r="R602" s="2">
        <v>110884</v>
      </c>
      <c r="S602" s="1">
        <v>45018</v>
      </c>
      <c r="T602" s="2">
        <f t="shared" si="27"/>
        <v>977580.02733203874</v>
      </c>
    </row>
    <row r="603" spans="1:20" x14ac:dyDescent="0.25">
      <c r="A603">
        <v>76135</v>
      </c>
      <c r="B603" t="s">
        <v>36</v>
      </c>
      <c r="C603" t="s">
        <v>34</v>
      </c>
      <c r="D603" t="s">
        <v>40</v>
      </c>
      <c r="E603" t="s">
        <v>46</v>
      </c>
      <c r="F603">
        <v>1393</v>
      </c>
      <c r="G603" t="str">
        <f>_xlfn.XLOOKUP(C603,Summary!$D$6:$D$12,Summary!$C$6:$C$12)</f>
        <v>Francoise</v>
      </c>
      <c r="H603" s="2">
        <v>10</v>
      </c>
      <c r="I603" s="2">
        <v>12</v>
      </c>
      <c r="J603" s="2">
        <v>16716</v>
      </c>
      <c r="K603" s="13">
        <f>VLOOKUP(C603,Summary!$D$6:$E$12,2,0)</f>
        <v>0.2</v>
      </c>
      <c r="L603" s="2" t="s">
        <v>83</v>
      </c>
      <c r="M603" s="2">
        <f t="shared" si="28"/>
        <v>3343.2000000000003</v>
      </c>
      <c r="N603" s="2">
        <f t="shared" si="29"/>
        <v>3343.2000000000003</v>
      </c>
      <c r="O603" s="2">
        <v>2340.2399999999998</v>
      </c>
      <c r="P603" s="2">
        <v>14375.76</v>
      </c>
      <c r="Q603" s="2">
        <v>4179</v>
      </c>
      <c r="R603" s="2">
        <v>10196.76</v>
      </c>
      <c r="S603" s="1">
        <v>45011</v>
      </c>
      <c r="T603" s="2">
        <f t="shared" si="27"/>
        <v>18667.155285449349</v>
      </c>
    </row>
    <row r="604" spans="1:20" x14ac:dyDescent="0.25">
      <c r="A604">
        <v>47986</v>
      </c>
      <c r="B604" t="s">
        <v>33</v>
      </c>
      <c r="C604" t="s">
        <v>37</v>
      </c>
      <c r="D604" t="s">
        <v>35</v>
      </c>
      <c r="E604" t="s">
        <v>46</v>
      </c>
      <c r="F604">
        <v>2072</v>
      </c>
      <c r="G604" t="str">
        <f>_xlfn.XLOOKUP(C604,Summary!$D$6:$D$12,Summary!$C$6:$C$12)</f>
        <v>Ciarán</v>
      </c>
      <c r="H604" s="2">
        <v>5</v>
      </c>
      <c r="I604" s="2">
        <v>15</v>
      </c>
      <c r="J604" s="2">
        <v>31080</v>
      </c>
      <c r="K604" s="13">
        <f>VLOOKUP(C604,Summary!$D$6:$E$12,2,0)</f>
        <v>0.23</v>
      </c>
      <c r="L604" s="2" t="s">
        <v>84</v>
      </c>
      <c r="M604" s="2" t="str">
        <f t="shared" si="28"/>
        <v>vat not applied</v>
      </c>
      <c r="N604" s="2">
        <f t="shared" si="29"/>
        <v>7148.4000000000005</v>
      </c>
      <c r="O604" s="2">
        <v>3108</v>
      </c>
      <c r="P604" s="2">
        <v>27972</v>
      </c>
      <c r="Q604" s="2">
        <v>20720</v>
      </c>
      <c r="R604" s="2">
        <v>7252</v>
      </c>
      <c r="S604" s="1">
        <v>45050</v>
      </c>
      <c r="T604" s="2">
        <f t="shared" si="27"/>
        <v>34707.776158875669</v>
      </c>
    </row>
    <row r="605" spans="1:20" x14ac:dyDescent="0.25">
      <c r="A605">
        <v>25622</v>
      </c>
      <c r="B605" t="s">
        <v>29</v>
      </c>
      <c r="C605" t="s">
        <v>47</v>
      </c>
      <c r="D605" t="s">
        <v>40</v>
      </c>
      <c r="E605" t="s">
        <v>46</v>
      </c>
      <c r="F605">
        <v>2151</v>
      </c>
      <c r="G605" t="str">
        <f>_xlfn.XLOOKUP(C605,Summary!$D$6:$D$12,Summary!$C$6:$C$12)</f>
        <v>Pedro</v>
      </c>
      <c r="H605" s="2">
        <v>10</v>
      </c>
      <c r="I605" s="2">
        <v>350</v>
      </c>
      <c r="J605" s="2">
        <v>752850</v>
      </c>
      <c r="K605" s="13">
        <f>VLOOKUP(C605,Summary!$D$6:$E$12,2,0)</f>
        <v>0.21</v>
      </c>
      <c r="L605" s="2" t="s">
        <v>83</v>
      </c>
      <c r="M605" s="2">
        <f t="shared" si="28"/>
        <v>158098.5</v>
      </c>
      <c r="N605" s="2">
        <f t="shared" si="29"/>
        <v>158098.5</v>
      </c>
      <c r="O605" s="2">
        <v>112927.5</v>
      </c>
      <c r="P605" s="2">
        <v>639922.5</v>
      </c>
      <c r="Q605" s="2">
        <v>559260</v>
      </c>
      <c r="R605" s="2">
        <v>80662.5</v>
      </c>
      <c r="S605" s="1">
        <v>45283</v>
      </c>
      <c r="T605" s="2">
        <f t="shared" si="27"/>
        <v>840725.52384844108</v>
      </c>
    </row>
    <row r="606" spans="1:20" x14ac:dyDescent="0.25">
      <c r="A606">
        <v>61526</v>
      </c>
      <c r="B606" t="s">
        <v>29</v>
      </c>
      <c r="C606" t="s">
        <v>34</v>
      </c>
      <c r="D606" t="s">
        <v>42</v>
      </c>
      <c r="E606" t="s">
        <v>31</v>
      </c>
      <c r="F606">
        <v>1527</v>
      </c>
      <c r="G606" t="str">
        <f>_xlfn.XLOOKUP(C606,Summary!$D$6:$D$12,Summary!$C$6:$C$12)</f>
        <v>Francoise</v>
      </c>
      <c r="H606" s="2">
        <v>250</v>
      </c>
      <c r="I606" s="2">
        <v>350</v>
      </c>
      <c r="J606" s="2">
        <v>534450</v>
      </c>
      <c r="K606" s="13">
        <f>VLOOKUP(C606,Summary!$D$6:$E$12,2,0)</f>
        <v>0.2</v>
      </c>
      <c r="L606" s="2" t="s">
        <v>83</v>
      </c>
      <c r="M606" s="2">
        <f t="shared" si="28"/>
        <v>106890</v>
      </c>
      <c r="N606" s="2">
        <f t="shared" si="29"/>
        <v>106890</v>
      </c>
      <c r="O606" s="2">
        <v>0</v>
      </c>
      <c r="P606" s="2">
        <v>534450</v>
      </c>
      <c r="Q606" s="2">
        <v>397020</v>
      </c>
      <c r="R606" s="2">
        <v>137430</v>
      </c>
      <c r="S606" s="1">
        <v>45279</v>
      </c>
      <c r="T606" s="2">
        <f t="shared" si="27"/>
        <v>596833.04273201746</v>
      </c>
    </row>
    <row r="607" spans="1:20" x14ac:dyDescent="0.25">
      <c r="A607">
        <v>68930</v>
      </c>
      <c r="B607" t="s">
        <v>29</v>
      </c>
      <c r="C607" t="s">
        <v>47</v>
      </c>
      <c r="D607" t="s">
        <v>40</v>
      </c>
      <c r="E607" t="s">
        <v>46</v>
      </c>
      <c r="F607">
        <v>2535</v>
      </c>
      <c r="G607" t="str">
        <f>_xlfn.XLOOKUP(C607,Summary!$D$6:$D$12,Summary!$C$6:$C$12)</f>
        <v>Pedro</v>
      </c>
      <c r="H607" s="2">
        <v>10</v>
      </c>
      <c r="I607" s="2">
        <v>7</v>
      </c>
      <c r="J607" s="2">
        <v>17745</v>
      </c>
      <c r="K607" s="13">
        <f>VLOOKUP(C607,Summary!$D$6:$E$12,2,0)</f>
        <v>0.21</v>
      </c>
      <c r="L607" s="2" t="s">
        <v>84</v>
      </c>
      <c r="M607" s="2" t="str">
        <f t="shared" si="28"/>
        <v>vat not applied</v>
      </c>
      <c r="N607" s="2">
        <f t="shared" si="29"/>
        <v>3726.45</v>
      </c>
      <c r="O607" s="2">
        <v>2661.75</v>
      </c>
      <c r="P607" s="2">
        <v>15083.25</v>
      </c>
      <c r="Q607" s="2">
        <v>12675</v>
      </c>
      <c r="R607" s="2">
        <v>2408.25</v>
      </c>
      <c r="S607" s="1">
        <v>45039</v>
      </c>
      <c r="T607" s="2">
        <f t="shared" si="27"/>
        <v>19816.264090709421</v>
      </c>
    </row>
    <row r="608" spans="1:20" x14ac:dyDescent="0.25">
      <c r="A608">
        <v>31236</v>
      </c>
      <c r="B608" t="s">
        <v>38</v>
      </c>
      <c r="C608" t="s">
        <v>32</v>
      </c>
      <c r="D608" t="s">
        <v>35</v>
      </c>
      <c r="E608" t="s">
        <v>44</v>
      </c>
      <c r="F608">
        <v>1706</v>
      </c>
      <c r="G608" t="str">
        <f>_xlfn.XLOOKUP(C608,Summary!$D$6:$D$12,Summary!$C$6:$C$12)</f>
        <v>Bertha</v>
      </c>
      <c r="H608" s="2">
        <v>5</v>
      </c>
      <c r="I608" s="2">
        <v>125</v>
      </c>
      <c r="J608" s="2">
        <v>213250</v>
      </c>
      <c r="K608" s="13">
        <f>VLOOKUP(C608,Summary!$D$6:$E$12,2,0)</f>
        <v>0.19</v>
      </c>
      <c r="L608" s="2" t="s">
        <v>84</v>
      </c>
      <c r="M608" s="2" t="str">
        <f t="shared" si="28"/>
        <v>vat not applied</v>
      </c>
      <c r="N608" s="2">
        <f t="shared" si="29"/>
        <v>40517.5</v>
      </c>
      <c r="O608" s="2">
        <v>6397.5</v>
      </c>
      <c r="P608" s="2">
        <v>206852.5</v>
      </c>
      <c r="Q608" s="2">
        <v>204720</v>
      </c>
      <c r="R608" s="2">
        <v>2132.5</v>
      </c>
      <c r="S608" s="1">
        <v>44965</v>
      </c>
      <c r="T608" s="2">
        <f t="shared" si="27"/>
        <v>238141.3534710501</v>
      </c>
    </row>
    <row r="609" spans="1:22" x14ac:dyDescent="0.25">
      <c r="A609">
        <v>97245</v>
      </c>
      <c r="B609" t="s">
        <v>29</v>
      </c>
      <c r="C609" t="s">
        <v>49</v>
      </c>
      <c r="D609" t="s">
        <v>41</v>
      </c>
      <c r="E609" t="s">
        <v>44</v>
      </c>
      <c r="F609">
        <v>2092</v>
      </c>
      <c r="G609" t="str">
        <f>_xlfn.XLOOKUP(C609,Summary!$D$6:$D$12,Summary!$C$6:$C$12)</f>
        <v xml:space="preserve">Klaas </v>
      </c>
      <c r="H609" s="2">
        <v>120</v>
      </c>
      <c r="I609" s="2">
        <v>7</v>
      </c>
      <c r="J609" s="2">
        <v>14644</v>
      </c>
      <c r="K609" s="13">
        <f>VLOOKUP(C609,Summary!$D$6:$E$12,2,0)</f>
        <v>0.24</v>
      </c>
      <c r="L609" s="2" t="s">
        <v>83</v>
      </c>
      <c r="M609" s="2">
        <f t="shared" si="28"/>
        <v>3514.56</v>
      </c>
      <c r="N609" s="2">
        <f t="shared" si="29"/>
        <v>3514.56</v>
      </c>
      <c r="O609" s="2">
        <v>146.44</v>
      </c>
      <c r="P609" s="2">
        <v>14497.56</v>
      </c>
      <c r="Q609" s="2">
        <v>10460</v>
      </c>
      <c r="R609" s="2">
        <v>4037.5599999999995</v>
      </c>
      <c r="S609" s="1">
        <v>45280</v>
      </c>
      <c r="T609" s="2">
        <f t="shared" si="27"/>
        <v>16353.303541524303</v>
      </c>
    </row>
    <row r="610" spans="1:22" x14ac:dyDescent="0.25">
      <c r="A610">
        <v>23721</v>
      </c>
      <c r="B610" t="s">
        <v>29</v>
      </c>
      <c r="C610" t="s">
        <v>47</v>
      </c>
      <c r="D610" t="s">
        <v>42</v>
      </c>
      <c r="E610" t="s">
        <v>45</v>
      </c>
      <c r="F610">
        <v>1498</v>
      </c>
      <c r="G610" t="str">
        <f>_xlfn.XLOOKUP(C610,Summary!$D$6:$D$12,Summary!$C$6:$C$12)</f>
        <v>Pedro</v>
      </c>
      <c r="H610" s="2">
        <v>250</v>
      </c>
      <c r="I610" s="2">
        <v>7</v>
      </c>
      <c r="J610" s="2">
        <v>10486</v>
      </c>
      <c r="K610" s="13">
        <f>VLOOKUP(C610,Summary!$D$6:$E$12,2,0)</f>
        <v>0.21</v>
      </c>
      <c r="L610" s="2" t="s">
        <v>83</v>
      </c>
      <c r="M610" s="2">
        <f t="shared" si="28"/>
        <v>2202.06</v>
      </c>
      <c r="N610" s="2">
        <f t="shared" si="29"/>
        <v>2202.06</v>
      </c>
      <c r="O610" s="2">
        <v>629.16</v>
      </c>
      <c r="P610" s="2">
        <v>9856.84</v>
      </c>
      <c r="Q610" s="2">
        <v>7490</v>
      </c>
      <c r="R610" s="2">
        <v>2366.84</v>
      </c>
      <c r="S610" s="1">
        <v>45057</v>
      </c>
      <c r="T610" s="2">
        <f t="shared" si="27"/>
        <v>11709.965920269315</v>
      </c>
    </row>
    <row r="611" spans="1:22" x14ac:dyDescent="0.25">
      <c r="A611">
        <v>44373</v>
      </c>
      <c r="B611" t="s">
        <v>39</v>
      </c>
      <c r="C611" t="s">
        <v>32</v>
      </c>
      <c r="D611" t="s">
        <v>35</v>
      </c>
      <c r="E611" t="s">
        <v>44</v>
      </c>
      <c r="F611">
        <v>2021</v>
      </c>
      <c r="G611" t="str">
        <f>_xlfn.XLOOKUP(C611,Summary!$D$6:$D$12,Summary!$C$6:$C$12)</f>
        <v>Bertha</v>
      </c>
      <c r="H611" s="2">
        <v>5</v>
      </c>
      <c r="I611" s="2">
        <v>300</v>
      </c>
      <c r="J611" s="2">
        <v>606300</v>
      </c>
      <c r="K611" s="13">
        <f>VLOOKUP(C611,Summary!$D$6:$E$12,2,0)</f>
        <v>0.19</v>
      </c>
      <c r="L611" s="2" t="s">
        <v>83</v>
      </c>
      <c r="M611" s="2">
        <f t="shared" si="28"/>
        <v>115197</v>
      </c>
      <c r="N611" s="2">
        <f t="shared" si="29"/>
        <v>115197</v>
      </c>
      <c r="O611" s="2">
        <v>24252</v>
      </c>
      <c r="P611" s="2">
        <v>582048</v>
      </c>
      <c r="Q611" s="2">
        <v>505250</v>
      </c>
      <c r="R611" s="2">
        <v>76798</v>
      </c>
      <c r="S611" s="1">
        <v>45093</v>
      </c>
      <c r="T611" s="2">
        <f t="shared" si="27"/>
        <v>677069.6488135882</v>
      </c>
    </row>
    <row r="612" spans="1:22" x14ac:dyDescent="0.25">
      <c r="A612">
        <v>39060</v>
      </c>
      <c r="B612" t="s">
        <v>29</v>
      </c>
      <c r="C612" t="s">
        <v>48</v>
      </c>
      <c r="D612" t="s">
        <v>41</v>
      </c>
      <c r="E612" t="s">
        <v>46</v>
      </c>
      <c r="F612">
        <v>986</v>
      </c>
      <c r="G612" t="str">
        <f>_xlfn.XLOOKUP(C612,Summary!$D$6:$D$12,Summary!$C$6:$C$12)</f>
        <v>Luigi</v>
      </c>
      <c r="H612" s="2">
        <v>120</v>
      </c>
      <c r="I612" s="2">
        <v>350</v>
      </c>
      <c r="J612" s="2">
        <v>345100</v>
      </c>
      <c r="K612" s="13">
        <f>VLOOKUP(C612,Summary!$D$6:$E$12,2,0)</f>
        <v>0.22</v>
      </c>
      <c r="L612" s="2" t="s">
        <v>83</v>
      </c>
      <c r="M612" s="2">
        <f t="shared" si="28"/>
        <v>75922</v>
      </c>
      <c r="N612" s="2">
        <f t="shared" si="29"/>
        <v>75922</v>
      </c>
      <c r="O612" s="2">
        <v>41412</v>
      </c>
      <c r="P612" s="2">
        <v>303688</v>
      </c>
      <c r="Q612" s="2">
        <v>256360</v>
      </c>
      <c r="R612" s="2">
        <v>47328</v>
      </c>
      <c r="S612" s="1">
        <v>45104</v>
      </c>
      <c r="T612" s="2">
        <f t="shared" si="27"/>
        <v>385381.38843075914</v>
      </c>
    </row>
    <row r="613" spans="1:22" x14ac:dyDescent="0.25">
      <c r="A613">
        <v>26659</v>
      </c>
      <c r="B613" t="s">
        <v>38</v>
      </c>
      <c r="C613" t="s">
        <v>37</v>
      </c>
      <c r="D613" t="s">
        <v>42</v>
      </c>
      <c r="E613" t="s">
        <v>44</v>
      </c>
      <c r="F613">
        <v>727</v>
      </c>
      <c r="G613" t="str">
        <f>_xlfn.XLOOKUP(C613,Summary!$D$6:$D$12,Summary!$C$6:$C$12)</f>
        <v>Ciarán</v>
      </c>
      <c r="H613" s="2">
        <v>250</v>
      </c>
      <c r="I613" s="2">
        <v>125</v>
      </c>
      <c r="J613" s="2">
        <v>90875</v>
      </c>
      <c r="K613" s="13">
        <f>VLOOKUP(C613,Summary!$D$6:$E$12,2,0)</f>
        <v>0.23</v>
      </c>
      <c r="L613" s="2" t="s">
        <v>83</v>
      </c>
      <c r="M613" s="2">
        <f t="shared" si="28"/>
        <v>20901.25</v>
      </c>
      <c r="N613" s="2">
        <f t="shared" si="29"/>
        <v>20901.25</v>
      </c>
      <c r="O613" s="2">
        <v>908.75</v>
      </c>
      <c r="P613" s="2">
        <v>89966.25</v>
      </c>
      <c r="Q613" s="2">
        <v>87240</v>
      </c>
      <c r="R613" s="2">
        <v>2726.25</v>
      </c>
      <c r="S613" s="1">
        <v>45174</v>
      </c>
      <c r="T613" s="2">
        <f t="shared" si="27"/>
        <v>101482.27665501373</v>
      </c>
    </row>
    <row r="614" spans="1:22" x14ac:dyDescent="0.25">
      <c r="A614">
        <v>57406</v>
      </c>
      <c r="B614" t="s">
        <v>39</v>
      </c>
      <c r="C614" t="s">
        <v>34</v>
      </c>
      <c r="D614" t="s">
        <v>42</v>
      </c>
      <c r="E614" t="s">
        <v>31</v>
      </c>
      <c r="F614">
        <v>2151</v>
      </c>
      <c r="G614" t="str">
        <f>_xlfn.XLOOKUP(C614,Summary!$D$6:$D$12,Summary!$C$6:$C$12)</f>
        <v>Francoise</v>
      </c>
      <c r="H614" s="2">
        <v>250</v>
      </c>
      <c r="I614" s="2">
        <v>300</v>
      </c>
      <c r="J614" s="2">
        <v>645300</v>
      </c>
      <c r="K614" s="13">
        <f>VLOOKUP(C614,Summary!$D$6:$E$12,2,0)</f>
        <v>0.2</v>
      </c>
      <c r="L614" s="2" t="s">
        <v>83</v>
      </c>
      <c r="M614" s="2">
        <f t="shared" si="28"/>
        <v>129060</v>
      </c>
      <c r="N614" s="2">
        <f t="shared" si="29"/>
        <v>129060</v>
      </c>
      <c r="O614" s="2">
        <v>0</v>
      </c>
      <c r="P614" s="2">
        <v>645300</v>
      </c>
      <c r="Q614" s="2">
        <v>537750</v>
      </c>
      <c r="R614" s="2">
        <v>107550</v>
      </c>
      <c r="S614" s="1">
        <v>45028</v>
      </c>
      <c r="T614" s="2">
        <f t="shared" si="27"/>
        <v>720621.87758437812</v>
      </c>
    </row>
    <row r="615" spans="1:22" x14ac:dyDescent="0.25">
      <c r="A615">
        <v>75216</v>
      </c>
      <c r="B615" t="s">
        <v>38</v>
      </c>
      <c r="C615" t="s">
        <v>49</v>
      </c>
      <c r="D615" t="s">
        <v>41</v>
      </c>
      <c r="E615" t="s">
        <v>45</v>
      </c>
      <c r="F615">
        <v>952</v>
      </c>
      <c r="G615" t="str">
        <f>_xlfn.XLOOKUP(C615,Summary!$D$6:$D$12,Summary!$C$6:$C$12)</f>
        <v xml:space="preserve">Klaas </v>
      </c>
      <c r="H615" s="2">
        <v>120</v>
      </c>
      <c r="I615" s="2">
        <v>125</v>
      </c>
      <c r="J615" s="2">
        <v>119000</v>
      </c>
      <c r="K615" s="13">
        <f>VLOOKUP(C615,Summary!$D$6:$E$12,2,0)</f>
        <v>0.24</v>
      </c>
      <c r="L615" s="2" t="s">
        <v>84</v>
      </c>
      <c r="M615" s="2" t="str">
        <f t="shared" si="28"/>
        <v>vat not applied</v>
      </c>
      <c r="N615" s="2">
        <f t="shared" si="29"/>
        <v>28560</v>
      </c>
      <c r="O615" s="2">
        <v>7140</v>
      </c>
      <c r="P615" s="2">
        <v>111860</v>
      </c>
      <c r="Q615" s="2">
        <v>114240</v>
      </c>
      <c r="R615" s="2">
        <v>-2380</v>
      </c>
      <c r="S615" s="1">
        <v>44927</v>
      </c>
      <c r="T615" s="2">
        <f t="shared" si="27"/>
        <v>132890.13394164108</v>
      </c>
    </row>
    <row r="616" spans="1:22" x14ac:dyDescent="0.25">
      <c r="A616">
        <v>51914</v>
      </c>
      <c r="B616" t="s">
        <v>38</v>
      </c>
      <c r="C616" t="s">
        <v>49</v>
      </c>
      <c r="D616" t="s">
        <v>43</v>
      </c>
      <c r="E616" t="s">
        <v>45</v>
      </c>
      <c r="F616">
        <v>1645</v>
      </c>
      <c r="G616" t="str">
        <f>_xlfn.XLOOKUP(C616,Summary!$D$6:$D$12,Summary!$C$6:$C$12)</f>
        <v xml:space="preserve">Klaas </v>
      </c>
      <c r="H616" s="2">
        <v>260</v>
      </c>
      <c r="I616" s="2">
        <v>125</v>
      </c>
      <c r="J616" s="2">
        <v>205625</v>
      </c>
      <c r="K616" s="13">
        <f>VLOOKUP(C616,Summary!$D$6:$E$12,2,0)</f>
        <v>0.24</v>
      </c>
      <c r="L616" s="2" t="s">
        <v>83</v>
      </c>
      <c r="M616" s="2">
        <f t="shared" si="28"/>
        <v>49350</v>
      </c>
      <c r="N616" s="2">
        <f t="shared" si="29"/>
        <v>49350</v>
      </c>
      <c r="O616" s="2">
        <v>14393.75</v>
      </c>
      <c r="P616" s="2">
        <v>191231.25</v>
      </c>
      <c r="Q616" s="2">
        <v>197400</v>
      </c>
      <c r="R616" s="2">
        <v>-6168.75</v>
      </c>
      <c r="S616" s="1">
        <v>45227</v>
      </c>
      <c r="T616" s="2">
        <f t="shared" si="27"/>
        <v>229626.33438445337</v>
      </c>
    </row>
    <row r="617" spans="1:22" x14ac:dyDescent="0.25">
      <c r="A617">
        <v>84323</v>
      </c>
      <c r="B617" t="s">
        <v>29</v>
      </c>
      <c r="C617" t="s">
        <v>34</v>
      </c>
      <c r="D617" t="s">
        <v>30</v>
      </c>
      <c r="E617" t="s">
        <v>45</v>
      </c>
      <c r="F617">
        <v>1563</v>
      </c>
      <c r="G617" t="str">
        <f>_xlfn.XLOOKUP(C617,Summary!$D$6:$D$12,Summary!$C$6:$C$12)</f>
        <v>Francoise</v>
      </c>
      <c r="H617" s="2">
        <v>3</v>
      </c>
      <c r="I617" s="2">
        <v>20</v>
      </c>
      <c r="J617" s="2">
        <v>31260</v>
      </c>
      <c r="K617" s="13">
        <f>VLOOKUP(C617,Summary!$D$6:$E$12,2,0)</f>
        <v>0.2</v>
      </c>
      <c r="L617" s="2" t="s">
        <v>84</v>
      </c>
      <c r="M617" s="2" t="str">
        <f t="shared" si="28"/>
        <v>vat not applied</v>
      </c>
      <c r="N617" s="2">
        <f t="shared" si="29"/>
        <v>6252</v>
      </c>
      <c r="O617" s="2">
        <v>1563</v>
      </c>
      <c r="P617" s="2">
        <v>29697</v>
      </c>
      <c r="Q617" s="2">
        <v>15630</v>
      </c>
      <c r="R617" s="2">
        <v>14067</v>
      </c>
      <c r="S617" s="1">
        <v>45247</v>
      </c>
      <c r="T617" s="2">
        <f t="shared" si="27"/>
        <v>34908.786445510086</v>
      </c>
    </row>
    <row r="618" spans="1:22" x14ac:dyDescent="0.25">
      <c r="A618">
        <v>98911</v>
      </c>
      <c r="B618" t="s">
        <v>29</v>
      </c>
      <c r="C618" t="s">
        <v>37</v>
      </c>
      <c r="D618" t="s">
        <v>35</v>
      </c>
      <c r="E618" t="s">
        <v>45</v>
      </c>
      <c r="F618">
        <v>1460</v>
      </c>
      <c r="G618" t="str">
        <f>_xlfn.XLOOKUP(C618,Summary!$D$6:$D$12,Summary!$C$6:$C$12)</f>
        <v>Ciarán</v>
      </c>
      <c r="H618" s="2">
        <v>5</v>
      </c>
      <c r="I618" s="2">
        <v>350</v>
      </c>
      <c r="J618" s="2">
        <v>511000</v>
      </c>
      <c r="K618" s="13">
        <f>VLOOKUP(C618,Summary!$D$6:$E$12,2,0)</f>
        <v>0.23</v>
      </c>
      <c r="L618" s="2" t="s">
        <v>83</v>
      </c>
      <c r="M618" s="2">
        <f t="shared" si="28"/>
        <v>117530</v>
      </c>
      <c r="N618" s="2">
        <f t="shared" si="29"/>
        <v>117530</v>
      </c>
      <c r="O618" s="2">
        <v>30660</v>
      </c>
      <c r="P618" s="2">
        <v>480340</v>
      </c>
      <c r="Q618" s="2">
        <v>379600</v>
      </c>
      <c r="R618" s="2">
        <v>100740</v>
      </c>
      <c r="S618" s="1">
        <v>44998</v>
      </c>
      <c r="T618" s="2">
        <f t="shared" si="27"/>
        <v>570645.86927881173</v>
      </c>
    </row>
    <row r="619" spans="1:22" x14ac:dyDescent="0.25">
      <c r="A619">
        <v>70920</v>
      </c>
      <c r="B619" t="s">
        <v>38</v>
      </c>
      <c r="C619" t="s">
        <v>49</v>
      </c>
      <c r="D619" t="s">
        <v>41</v>
      </c>
      <c r="E619" t="s">
        <v>44</v>
      </c>
      <c r="F619">
        <v>2009</v>
      </c>
      <c r="G619" t="str">
        <f>_xlfn.XLOOKUP(C619,Summary!$D$6:$D$12,Summary!$C$6:$C$12)</f>
        <v xml:space="preserve">Klaas </v>
      </c>
      <c r="H619" s="2">
        <v>120</v>
      </c>
      <c r="I619" s="2">
        <v>125</v>
      </c>
      <c r="J619" s="2">
        <v>251125</v>
      </c>
      <c r="K619" s="13">
        <f>VLOOKUP(C619,Summary!$D$6:$E$12,2,0)</f>
        <v>0.24</v>
      </c>
      <c r="L619" s="2" t="s">
        <v>83</v>
      </c>
      <c r="M619" s="2">
        <f t="shared" si="28"/>
        <v>60270</v>
      </c>
      <c r="N619" s="2">
        <f t="shared" si="29"/>
        <v>60270</v>
      </c>
      <c r="O619" s="2">
        <v>7533.75</v>
      </c>
      <c r="P619" s="2">
        <v>243591.25</v>
      </c>
      <c r="Q619" s="2">
        <v>241080</v>
      </c>
      <c r="R619" s="2">
        <v>2511.25</v>
      </c>
      <c r="S619" s="1">
        <v>45070</v>
      </c>
      <c r="T619" s="2">
        <f t="shared" si="27"/>
        <v>280437.26795037492</v>
      </c>
    </row>
    <row r="620" spans="1:22" x14ac:dyDescent="0.25">
      <c r="A620">
        <v>20587</v>
      </c>
      <c r="B620" t="s">
        <v>29</v>
      </c>
      <c r="C620" t="s">
        <v>37</v>
      </c>
      <c r="D620" t="s">
        <v>41</v>
      </c>
      <c r="E620" t="s">
        <v>46</v>
      </c>
      <c r="F620">
        <v>2665</v>
      </c>
      <c r="G620" t="str">
        <f>_xlfn.XLOOKUP(C620,Summary!$D$6:$D$12,Summary!$C$6:$C$12)</f>
        <v>Ciarán</v>
      </c>
      <c r="H620" s="2">
        <v>120</v>
      </c>
      <c r="I620" s="2">
        <v>7</v>
      </c>
      <c r="J620" s="2">
        <v>18655</v>
      </c>
      <c r="K620" s="13">
        <f>VLOOKUP(C620,Summary!$D$6:$E$12,2,0)</f>
        <v>0.23</v>
      </c>
      <c r="L620" s="2" t="s">
        <v>83</v>
      </c>
      <c r="M620" s="2">
        <f t="shared" si="28"/>
        <v>4290.6500000000005</v>
      </c>
      <c r="N620" s="2">
        <f t="shared" si="29"/>
        <v>4290.6500000000005</v>
      </c>
      <c r="O620" s="2">
        <v>1865.5</v>
      </c>
      <c r="P620" s="2">
        <v>16789.5</v>
      </c>
      <c r="Q620" s="2">
        <v>13325</v>
      </c>
      <c r="R620" s="2">
        <v>3464.5</v>
      </c>
      <c r="S620" s="1">
        <v>44943</v>
      </c>
      <c r="T620" s="2">
        <f t="shared" si="27"/>
        <v>20832.482762027852</v>
      </c>
      <c r="V620" t="str" cm="1">
        <f t="array" ref="V620:V626">_xlfn.UNIQUE(C1:C702)</f>
        <v>Country</v>
      </c>
    </row>
    <row r="621" spans="1:22" x14ac:dyDescent="0.25">
      <c r="A621">
        <v>97483</v>
      </c>
      <c r="B621" t="s">
        <v>29</v>
      </c>
      <c r="C621" t="s">
        <v>49</v>
      </c>
      <c r="D621" t="s">
        <v>40</v>
      </c>
      <c r="E621" t="s">
        <v>44</v>
      </c>
      <c r="F621">
        <v>4251</v>
      </c>
      <c r="G621" t="str">
        <f>_xlfn.XLOOKUP(C621,Summary!$D$6:$D$12,Summary!$C$6:$C$12)</f>
        <v xml:space="preserve">Klaas </v>
      </c>
      <c r="H621" s="2">
        <v>10</v>
      </c>
      <c r="I621" s="2">
        <v>7</v>
      </c>
      <c r="J621" s="2">
        <v>29757</v>
      </c>
      <c r="K621" s="13">
        <f>VLOOKUP(C621,Summary!$D$6:$E$12,2,0)</f>
        <v>0.24</v>
      </c>
      <c r="L621" s="2" t="s">
        <v>83</v>
      </c>
      <c r="M621" s="2">
        <f t="shared" si="28"/>
        <v>7141.6799999999994</v>
      </c>
      <c r="N621" s="2">
        <f t="shared" si="29"/>
        <v>7141.6799999999994</v>
      </c>
      <c r="O621" s="2">
        <v>1190.28</v>
      </c>
      <c r="P621" s="2">
        <v>28566.720000000001</v>
      </c>
      <c r="Q621" s="2">
        <v>21255</v>
      </c>
      <c r="R621" s="2">
        <v>7311.7199999999993</v>
      </c>
      <c r="S621" s="1">
        <v>45226</v>
      </c>
      <c r="T621" s="2">
        <f t="shared" si="27"/>
        <v>33230.350552112723</v>
      </c>
      <c r="V621" t="str">
        <v>Italy</v>
      </c>
    </row>
    <row r="622" spans="1:22" x14ac:dyDescent="0.25">
      <c r="A622">
        <v>36340</v>
      </c>
      <c r="B622" t="s">
        <v>39</v>
      </c>
      <c r="C622" t="s">
        <v>49</v>
      </c>
      <c r="D622" t="s">
        <v>43</v>
      </c>
      <c r="E622" t="s">
        <v>46</v>
      </c>
      <c r="F622">
        <v>888</v>
      </c>
      <c r="G622" t="str">
        <f>_xlfn.XLOOKUP(C622,Summary!$D$6:$D$12,Summary!$C$6:$C$12)</f>
        <v xml:space="preserve">Klaas </v>
      </c>
      <c r="H622" s="2">
        <v>260</v>
      </c>
      <c r="I622" s="2">
        <v>300</v>
      </c>
      <c r="J622" s="2">
        <v>266400</v>
      </c>
      <c r="K622" s="13">
        <f>VLOOKUP(C622,Summary!$D$6:$E$12,2,0)</f>
        <v>0.24</v>
      </c>
      <c r="L622" s="2" t="s">
        <v>83</v>
      </c>
      <c r="M622" s="2">
        <f t="shared" si="28"/>
        <v>63936</v>
      </c>
      <c r="N622" s="2">
        <f t="shared" si="29"/>
        <v>63936</v>
      </c>
      <c r="O622" s="2">
        <v>37296</v>
      </c>
      <c r="P622" s="2">
        <v>229104</v>
      </c>
      <c r="Q622" s="2">
        <v>222000</v>
      </c>
      <c r="R622" s="2">
        <v>7104</v>
      </c>
      <c r="S622" s="1">
        <v>45013</v>
      </c>
      <c r="T622" s="2">
        <f t="shared" si="27"/>
        <v>297495.22421893431</v>
      </c>
      <c r="V622" t="str">
        <v>Ireland</v>
      </c>
    </row>
    <row r="623" spans="1:22" x14ac:dyDescent="0.25">
      <c r="A623">
        <v>21634</v>
      </c>
      <c r="B623" t="s">
        <v>33</v>
      </c>
      <c r="C623" t="s">
        <v>48</v>
      </c>
      <c r="D623" t="s">
        <v>35</v>
      </c>
      <c r="E623" t="s">
        <v>44</v>
      </c>
      <c r="F623">
        <v>2031</v>
      </c>
      <c r="G623" t="str">
        <f>_xlfn.XLOOKUP(C623,Summary!$D$6:$D$12,Summary!$C$6:$C$12)</f>
        <v>Luigi</v>
      </c>
      <c r="H623" s="2">
        <v>5</v>
      </c>
      <c r="I623" s="2">
        <v>15</v>
      </c>
      <c r="J623" s="2">
        <v>30465</v>
      </c>
      <c r="K623" s="13">
        <f>VLOOKUP(C623,Summary!$D$6:$E$12,2,0)</f>
        <v>0.22</v>
      </c>
      <c r="L623" s="2" t="s">
        <v>83</v>
      </c>
      <c r="M623" s="2">
        <f t="shared" si="28"/>
        <v>6702.3</v>
      </c>
      <c r="N623" s="2">
        <f t="shared" si="29"/>
        <v>6702.3</v>
      </c>
      <c r="O623" s="2">
        <v>1218.5999999999999</v>
      </c>
      <c r="P623" s="2">
        <v>29246.400000000001</v>
      </c>
      <c r="Q623" s="2">
        <v>20310</v>
      </c>
      <c r="R623" s="2">
        <v>8936.4000000000015</v>
      </c>
      <c r="S623" s="1">
        <v>44978</v>
      </c>
      <c r="T623" s="2">
        <f t="shared" si="27"/>
        <v>34020.991012874758</v>
      </c>
      <c r="V623" t="str">
        <v>France</v>
      </c>
    </row>
    <row r="624" spans="1:22" x14ac:dyDescent="0.25">
      <c r="A624">
        <v>44863</v>
      </c>
      <c r="B624" t="s">
        <v>39</v>
      </c>
      <c r="C624" t="s">
        <v>49</v>
      </c>
      <c r="D624" t="s">
        <v>40</v>
      </c>
      <c r="E624" t="s">
        <v>45</v>
      </c>
      <c r="F624">
        <v>1404</v>
      </c>
      <c r="G624" t="str">
        <f>_xlfn.XLOOKUP(C624,Summary!$D$6:$D$12,Summary!$C$6:$C$12)</f>
        <v xml:space="preserve">Klaas </v>
      </c>
      <c r="H624" s="2">
        <v>10</v>
      </c>
      <c r="I624" s="2">
        <v>300</v>
      </c>
      <c r="J624" s="2">
        <v>421200</v>
      </c>
      <c r="K624" s="13">
        <f>VLOOKUP(C624,Summary!$D$6:$E$12,2,0)</f>
        <v>0.24</v>
      </c>
      <c r="L624" s="2" t="s">
        <v>84</v>
      </c>
      <c r="M624" s="2" t="str">
        <f t="shared" si="28"/>
        <v>vat not applied</v>
      </c>
      <c r="N624" s="2">
        <f t="shared" si="29"/>
        <v>101088</v>
      </c>
      <c r="O624" s="2">
        <v>29484</v>
      </c>
      <c r="P624" s="2">
        <v>391716</v>
      </c>
      <c r="Q624" s="2">
        <v>351000</v>
      </c>
      <c r="R624" s="2">
        <v>40716</v>
      </c>
      <c r="S624" s="1">
        <v>45122</v>
      </c>
      <c r="T624" s="2">
        <f t="shared" si="27"/>
        <v>470364.07072453131</v>
      </c>
      <c r="V624" t="str">
        <v>Germany</v>
      </c>
    </row>
    <row r="625" spans="1:22" x14ac:dyDescent="0.25">
      <c r="A625">
        <v>60622</v>
      </c>
      <c r="B625" t="s">
        <v>29</v>
      </c>
      <c r="C625" t="s">
        <v>37</v>
      </c>
      <c r="D625" t="s">
        <v>43</v>
      </c>
      <c r="E625" t="s">
        <v>45</v>
      </c>
      <c r="F625">
        <v>1366</v>
      </c>
      <c r="G625" t="str">
        <f>_xlfn.XLOOKUP(C625,Summary!$D$6:$D$12,Summary!$C$6:$C$12)</f>
        <v>Ciarán</v>
      </c>
      <c r="H625" s="2">
        <v>260</v>
      </c>
      <c r="I625" s="2">
        <v>20</v>
      </c>
      <c r="J625" s="2">
        <v>27320</v>
      </c>
      <c r="K625" s="13">
        <f>VLOOKUP(C625,Summary!$D$6:$E$12,2,0)</f>
        <v>0.23</v>
      </c>
      <c r="L625" s="2" t="s">
        <v>84</v>
      </c>
      <c r="M625" s="2" t="str">
        <f t="shared" si="28"/>
        <v>vat not applied</v>
      </c>
      <c r="N625" s="2">
        <f t="shared" si="29"/>
        <v>6283.6</v>
      </c>
      <c r="O625" s="2">
        <v>2185.6</v>
      </c>
      <c r="P625" s="2">
        <v>25134.400000000001</v>
      </c>
      <c r="Q625" s="2">
        <v>13660</v>
      </c>
      <c r="R625" s="2">
        <v>11474.400000000001</v>
      </c>
      <c r="S625" s="1">
        <v>44951</v>
      </c>
      <c r="T625" s="2">
        <f t="shared" si="27"/>
        <v>30508.894615845667</v>
      </c>
      <c r="V625" t="str">
        <v>Netherlands</v>
      </c>
    </row>
    <row r="626" spans="1:22" x14ac:dyDescent="0.25">
      <c r="A626">
        <v>39556</v>
      </c>
      <c r="B626" t="s">
        <v>38</v>
      </c>
      <c r="C626" t="s">
        <v>37</v>
      </c>
      <c r="D626" t="s">
        <v>40</v>
      </c>
      <c r="E626" t="s">
        <v>46</v>
      </c>
      <c r="F626">
        <v>1583</v>
      </c>
      <c r="G626" t="str">
        <f>_xlfn.XLOOKUP(C626,Summary!$D$6:$D$12,Summary!$C$6:$C$12)</f>
        <v>Ciarán</v>
      </c>
      <c r="H626" s="2">
        <v>10</v>
      </c>
      <c r="I626" s="2">
        <v>125</v>
      </c>
      <c r="J626" s="2">
        <v>197875</v>
      </c>
      <c r="K626" s="13">
        <f>VLOOKUP(C626,Summary!$D$6:$E$12,2,0)</f>
        <v>0.23</v>
      </c>
      <c r="L626" s="2" t="s">
        <v>84</v>
      </c>
      <c r="M626" s="2" t="str">
        <f t="shared" si="28"/>
        <v>vat not applied</v>
      </c>
      <c r="N626" s="2">
        <f t="shared" si="29"/>
        <v>45511.25</v>
      </c>
      <c r="O626" s="2">
        <v>25723.75</v>
      </c>
      <c r="P626" s="2">
        <v>172151.25</v>
      </c>
      <c r="Q626" s="2">
        <v>189960</v>
      </c>
      <c r="R626" s="2">
        <v>-17808.75</v>
      </c>
      <c r="S626" s="1">
        <v>44959</v>
      </c>
      <c r="T626" s="2">
        <f t="shared" si="27"/>
        <v>220971.72482102714</v>
      </c>
      <c r="V626" t="str">
        <v>Spain</v>
      </c>
    </row>
    <row r="627" spans="1:22" x14ac:dyDescent="0.25">
      <c r="A627">
        <v>88352</v>
      </c>
      <c r="B627" t="s">
        <v>29</v>
      </c>
      <c r="C627" t="s">
        <v>34</v>
      </c>
      <c r="D627" t="s">
        <v>40</v>
      </c>
      <c r="E627" t="s">
        <v>46</v>
      </c>
      <c r="F627">
        <v>1922</v>
      </c>
      <c r="G627" t="str">
        <f>_xlfn.XLOOKUP(C627,Summary!$D$6:$D$12,Summary!$C$6:$C$12)</f>
        <v>Francoise</v>
      </c>
      <c r="H627" s="2">
        <v>10</v>
      </c>
      <c r="I627" s="2">
        <v>350</v>
      </c>
      <c r="J627" s="2">
        <v>672700</v>
      </c>
      <c r="K627" s="13">
        <f>VLOOKUP(C627,Summary!$D$6:$E$12,2,0)</f>
        <v>0.2</v>
      </c>
      <c r="L627" s="2" t="s">
        <v>84</v>
      </c>
      <c r="M627" s="2" t="str">
        <f t="shared" si="28"/>
        <v>vat not applied</v>
      </c>
      <c r="N627" s="2">
        <f t="shared" si="29"/>
        <v>134540</v>
      </c>
      <c r="O627" s="2">
        <v>94178</v>
      </c>
      <c r="P627" s="2">
        <v>578522</v>
      </c>
      <c r="Q627" s="2">
        <v>499720</v>
      </c>
      <c r="R627" s="2">
        <v>78802</v>
      </c>
      <c r="S627" s="1">
        <v>45209</v>
      </c>
      <c r="T627" s="2">
        <f t="shared" si="27"/>
        <v>751220.11010539462</v>
      </c>
    </row>
    <row r="628" spans="1:22" x14ac:dyDescent="0.25">
      <c r="A628">
        <v>32859</v>
      </c>
      <c r="B628" t="s">
        <v>29</v>
      </c>
      <c r="C628" t="s">
        <v>32</v>
      </c>
      <c r="D628" t="s">
        <v>42</v>
      </c>
      <c r="E628" t="s">
        <v>44</v>
      </c>
      <c r="F628">
        <v>2877</v>
      </c>
      <c r="G628" t="str">
        <f>_xlfn.XLOOKUP(C628,Summary!$D$6:$D$12,Summary!$C$6:$C$12)</f>
        <v>Bertha</v>
      </c>
      <c r="H628" s="2">
        <v>250</v>
      </c>
      <c r="I628" s="2">
        <v>350</v>
      </c>
      <c r="J628" s="2">
        <v>1006950</v>
      </c>
      <c r="K628" s="13">
        <f>VLOOKUP(C628,Summary!$D$6:$E$12,2,0)</f>
        <v>0.19</v>
      </c>
      <c r="L628" s="2" t="s">
        <v>83</v>
      </c>
      <c r="M628" s="2">
        <f t="shared" si="28"/>
        <v>191320.5</v>
      </c>
      <c r="N628" s="2">
        <f t="shared" si="29"/>
        <v>191320.5</v>
      </c>
      <c r="O628" s="2">
        <v>20139</v>
      </c>
      <c r="P628" s="2">
        <v>986811</v>
      </c>
      <c r="Q628" s="2">
        <v>748020</v>
      </c>
      <c r="R628" s="2">
        <v>238791</v>
      </c>
      <c r="S628" s="1">
        <v>44996</v>
      </c>
      <c r="T628" s="2">
        <f t="shared" si="27"/>
        <v>1124485.045147357</v>
      </c>
    </row>
    <row r="629" spans="1:22" x14ac:dyDescent="0.25">
      <c r="A629">
        <v>62741</v>
      </c>
      <c r="B629" t="s">
        <v>38</v>
      </c>
      <c r="C629" t="s">
        <v>32</v>
      </c>
      <c r="D629" t="s">
        <v>43</v>
      </c>
      <c r="E629" t="s">
        <v>31</v>
      </c>
      <c r="F629">
        <v>4219.5</v>
      </c>
      <c r="G629" t="str">
        <f>_xlfn.XLOOKUP(C629,Summary!$D$6:$D$12,Summary!$C$6:$C$12)</f>
        <v>Bertha</v>
      </c>
      <c r="H629" s="2">
        <v>260</v>
      </c>
      <c r="I629" s="2">
        <v>125</v>
      </c>
      <c r="J629" s="2">
        <v>527437.5</v>
      </c>
      <c r="K629" s="13">
        <f>VLOOKUP(C629,Summary!$D$6:$E$12,2,0)</f>
        <v>0.19</v>
      </c>
      <c r="L629" s="2" t="s">
        <v>83</v>
      </c>
      <c r="M629" s="2">
        <f t="shared" si="28"/>
        <v>100213.125</v>
      </c>
      <c r="N629" s="2">
        <f t="shared" si="29"/>
        <v>100213.125</v>
      </c>
      <c r="O629" s="2">
        <v>0</v>
      </c>
      <c r="P629" s="2">
        <v>527437.5</v>
      </c>
      <c r="Q629" s="2">
        <v>506340</v>
      </c>
      <c r="R629" s="2">
        <v>21097.5</v>
      </c>
      <c r="S629" s="1">
        <v>44928</v>
      </c>
      <c r="T629" s="2">
        <f t="shared" si="27"/>
        <v>589002.01698188507</v>
      </c>
    </row>
    <row r="630" spans="1:22" x14ac:dyDescent="0.25">
      <c r="A630">
        <v>28659</v>
      </c>
      <c r="B630" t="s">
        <v>33</v>
      </c>
      <c r="C630" t="s">
        <v>49</v>
      </c>
      <c r="D630" t="s">
        <v>30</v>
      </c>
      <c r="E630" t="s">
        <v>46</v>
      </c>
      <c r="F630">
        <v>2689</v>
      </c>
      <c r="G630" t="str">
        <f>_xlfn.XLOOKUP(C630,Summary!$D$6:$D$12,Summary!$C$6:$C$12)</f>
        <v xml:space="preserve">Klaas </v>
      </c>
      <c r="H630" s="2">
        <v>3</v>
      </c>
      <c r="I630" s="2">
        <v>15</v>
      </c>
      <c r="J630" s="2">
        <v>40335</v>
      </c>
      <c r="K630" s="13">
        <f>VLOOKUP(C630,Summary!$D$6:$E$12,2,0)</f>
        <v>0.24</v>
      </c>
      <c r="L630" s="2" t="s">
        <v>84</v>
      </c>
      <c r="M630" s="2" t="str">
        <f t="shared" si="28"/>
        <v>vat not applied</v>
      </c>
      <c r="N630" s="2">
        <f t="shared" si="29"/>
        <v>9680.4</v>
      </c>
      <c r="O630" s="2">
        <v>4840.2</v>
      </c>
      <c r="P630" s="2">
        <v>35494.800000000003</v>
      </c>
      <c r="Q630" s="2">
        <v>26890</v>
      </c>
      <c r="R630" s="2">
        <v>8604.8000000000029</v>
      </c>
      <c r="S630" s="1">
        <v>45005</v>
      </c>
      <c r="T630" s="2">
        <f t="shared" si="27"/>
        <v>45043.055063328517</v>
      </c>
    </row>
    <row r="631" spans="1:22" x14ac:dyDescent="0.25">
      <c r="A631">
        <v>51630</v>
      </c>
      <c r="B631" t="s">
        <v>33</v>
      </c>
      <c r="C631" t="s">
        <v>48</v>
      </c>
      <c r="D631" t="s">
        <v>40</v>
      </c>
      <c r="E631" t="s">
        <v>45</v>
      </c>
      <c r="F631">
        <v>3675</v>
      </c>
      <c r="G631" t="str">
        <f>_xlfn.XLOOKUP(C631,Summary!$D$6:$D$12,Summary!$C$6:$C$12)</f>
        <v>Luigi</v>
      </c>
      <c r="H631" s="2">
        <v>10</v>
      </c>
      <c r="I631" s="2">
        <v>15</v>
      </c>
      <c r="J631" s="2">
        <v>55125</v>
      </c>
      <c r="K631" s="13">
        <f>VLOOKUP(C631,Summary!$D$6:$E$12,2,0)</f>
        <v>0.22</v>
      </c>
      <c r="L631" s="2" t="s">
        <v>83</v>
      </c>
      <c r="M631" s="2">
        <f t="shared" si="28"/>
        <v>12127.5</v>
      </c>
      <c r="N631" s="2">
        <f t="shared" si="29"/>
        <v>12127.5</v>
      </c>
      <c r="O631" s="2">
        <v>4961.25</v>
      </c>
      <c r="P631" s="2">
        <v>50163.75</v>
      </c>
      <c r="Q631" s="2">
        <v>36750</v>
      </c>
      <c r="R631" s="2">
        <v>13413.75</v>
      </c>
      <c r="S631" s="1">
        <v>45210</v>
      </c>
      <c r="T631" s="2">
        <f t="shared" si="27"/>
        <v>61559.400281789625</v>
      </c>
    </row>
    <row r="632" spans="1:22" x14ac:dyDescent="0.25">
      <c r="A632">
        <v>63544</v>
      </c>
      <c r="B632" t="s">
        <v>38</v>
      </c>
      <c r="C632" t="s">
        <v>48</v>
      </c>
      <c r="D632" t="s">
        <v>30</v>
      </c>
      <c r="E632" t="s">
        <v>44</v>
      </c>
      <c r="F632">
        <v>330</v>
      </c>
      <c r="G632" t="str">
        <f>_xlfn.XLOOKUP(C632,Summary!$D$6:$D$12,Summary!$C$6:$C$12)</f>
        <v>Luigi</v>
      </c>
      <c r="H632" s="2">
        <v>3</v>
      </c>
      <c r="I632" s="2">
        <v>125</v>
      </c>
      <c r="J632" s="2">
        <v>41250</v>
      </c>
      <c r="K632" s="13">
        <f>VLOOKUP(C632,Summary!$D$6:$E$12,2,0)</f>
        <v>0.22</v>
      </c>
      <c r="L632" s="2" t="s">
        <v>84</v>
      </c>
      <c r="M632" s="2" t="str">
        <f t="shared" si="28"/>
        <v>vat not applied</v>
      </c>
      <c r="N632" s="2">
        <f t="shared" si="29"/>
        <v>9075</v>
      </c>
      <c r="O632" s="2">
        <v>412.5</v>
      </c>
      <c r="P632" s="2">
        <v>40837.5</v>
      </c>
      <c r="Q632" s="2">
        <v>39600</v>
      </c>
      <c r="R632" s="2">
        <v>1237.5</v>
      </c>
      <c r="S632" s="1">
        <v>45057</v>
      </c>
      <c r="T632" s="2">
        <f t="shared" si="27"/>
        <v>46064.857353720123</v>
      </c>
    </row>
    <row r="633" spans="1:22" x14ac:dyDescent="0.25">
      <c r="A633">
        <v>18473</v>
      </c>
      <c r="B633" t="s">
        <v>29</v>
      </c>
      <c r="C633" t="s">
        <v>49</v>
      </c>
      <c r="D633" t="s">
        <v>35</v>
      </c>
      <c r="E633" t="s">
        <v>46</v>
      </c>
      <c r="F633">
        <v>388</v>
      </c>
      <c r="G633" t="str">
        <f>_xlfn.XLOOKUP(C633,Summary!$D$6:$D$12,Summary!$C$6:$C$12)</f>
        <v xml:space="preserve">Klaas </v>
      </c>
      <c r="H633" s="2">
        <v>5</v>
      </c>
      <c r="I633" s="2">
        <v>7</v>
      </c>
      <c r="J633" s="2">
        <v>2716</v>
      </c>
      <c r="K633" s="13">
        <f>VLOOKUP(C633,Summary!$D$6:$E$12,2,0)</f>
        <v>0.24</v>
      </c>
      <c r="L633" s="2" t="s">
        <v>84</v>
      </c>
      <c r="M633" s="2" t="str">
        <f t="shared" si="28"/>
        <v>vat not applied</v>
      </c>
      <c r="N633" s="2">
        <f t="shared" si="29"/>
        <v>651.84</v>
      </c>
      <c r="O633" s="2">
        <v>380.24</v>
      </c>
      <c r="P633" s="2">
        <v>2335.7600000000002</v>
      </c>
      <c r="Q633" s="2">
        <v>1940</v>
      </c>
      <c r="R633" s="2">
        <v>395.76000000000022</v>
      </c>
      <c r="S633" s="1">
        <v>45202</v>
      </c>
      <c r="T633" s="2">
        <f t="shared" si="27"/>
        <v>3033.0218805503964</v>
      </c>
    </row>
    <row r="634" spans="1:22" x14ac:dyDescent="0.25">
      <c r="A634">
        <v>62932</v>
      </c>
      <c r="B634" t="s">
        <v>29</v>
      </c>
      <c r="C634" t="s">
        <v>37</v>
      </c>
      <c r="D634" t="s">
        <v>42</v>
      </c>
      <c r="E634" t="s">
        <v>45</v>
      </c>
      <c r="F634">
        <v>1265</v>
      </c>
      <c r="G634" t="str">
        <f>_xlfn.XLOOKUP(C634,Summary!$D$6:$D$12,Summary!$C$6:$C$12)</f>
        <v>Ciarán</v>
      </c>
      <c r="H634" s="2">
        <v>250</v>
      </c>
      <c r="I634" s="2">
        <v>20</v>
      </c>
      <c r="J634" s="2">
        <v>25300</v>
      </c>
      <c r="K634" s="13">
        <f>VLOOKUP(C634,Summary!$D$6:$E$12,2,0)</f>
        <v>0.23</v>
      </c>
      <c r="L634" s="2" t="s">
        <v>84</v>
      </c>
      <c r="M634" s="2" t="str">
        <f t="shared" si="28"/>
        <v>vat not applied</v>
      </c>
      <c r="N634" s="2">
        <f t="shared" si="29"/>
        <v>5819</v>
      </c>
      <c r="O634" s="2">
        <v>1265</v>
      </c>
      <c r="P634" s="2">
        <v>24035</v>
      </c>
      <c r="Q634" s="2">
        <v>12650</v>
      </c>
      <c r="R634" s="2">
        <v>11385</v>
      </c>
      <c r="S634" s="1">
        <v>45146</v>
      </c>
      <c r="T634" s="2">
        <f t="shared" si="27"/>
        <v>28253.112510281677</v>
      </c>
    </row>
    <row r="635" spans="1:22" x14ac:dyDescent="0.25">
      <c r="A635">
        <v>75656</v>
      </c>
      <c r="B635" t="s">
        <v>36</v>
      </c>
      <c r="C635" t="s">
        <v>32</v>
      </c>
      <c r="D635" t="s">
        <v>42</v>
      </c>
      <c r="E635" t="s">
        <v>45</v>
      </c>
      <c r="F635">
        <v>880</v>
      </c>
      <c r="G635" t="str">
        <f>_xlfn.XLOOKUP(C635,Summary!$D$6:$D$12,Summary!$C$6:$C$12)</f>
        <v>Bertha</v>
      </c>
      <c r="H635" s="2">
        <v>250</v>
      </c>
      <c r="I635" s="2">
        <v>12</v>
      </c>
      <c r="J635" s="2">
        <v>10560</v>
      </c>
      <c r="K635" s="13">
        <f>VLOOKUP(C635,Summary!$D$6:$E$12,2,0)</f>
        <v>0.19</v>
      </c>
      <c r="L635" s="2" t="s">
        <v>83</v>
      </c>
      <c r="M635" s="2">
        <f t="shared" si="28"/>
        <v>2006.4</v>
      </c>
      <c r="N635" s="2">
        <f t="shared" si="29"/>
        <v>2006.4</v>
      </c>
      <c r="O635" s="2">
        <v>950.4</v>
      </c>
      <c r="P635" s="2">
        <v>9609.6</v>
      </c>
      <c r="Q635" s="2">
        <v>2640</v>
      </c>
      <c r="R635" s="2">
        <v>6969.6</v>
      </c>
      <c r="S635" s="1">
        <v>44983</v>
      </c>
      <c r="T635" s="2">
        <f t="shared" si="27"/>
        <v>11792.603482552353</v>
      </c>
    </row>
    <row r="636" spans="1:22" x14ac:dyDescent="0.25">
      <c r="A636">
        <v>72877</v>
      </c>
      <c r="B636" t="s">
        <v>38</v>
      </c>
      <c r="C636" t="s">
        <v>37</v>
      </c>
      <c r="D636" t="s">
        <v>40</v>
      </c>
      <c r="E636" t="s">
        <v>44</v>
      </c>
      <c r="F636">
        <v>2145</v>
      </c>
      <c r="G636" t="str">
        <f>_xlfn.XLOOKUP(C636,Summary!$D$6:$D$12,Summary!$C$6:$C$12)</f>
        <v>Ciarán</v>
      </c>
      <c r="H636" s="2">
        <v>10</v>
      </c>
      <c r="I636" s="2">
        <v>125</v>
      </c>
      <c r="J636" s="2">
        <v>268125</v>
      </c>
      <c r="K636" s="13">
        <f>VLOOKUP(C636,Summary!$D$6:$E$12,2,0)</f>
        <v>0.23</v>
      </c>
      <c r="L636" s="2" t="s">
        <v>83</v>
      </c>
      <c r="M636" s="2">
        <f t="shared" si="28"/>
        <v>61668.75</v>
      </c>
      <c r="N636" s="2">
        <f t="shared" si="29"/>
        <v>61668.75</v>
      </c>
      <c r="O636" s="2">
        <v>5362.5</v>
      </c>
      <c r="P636" s="2">
        <v>262762.5</v>
      </c>
      <c r="Q636" s="2">
        <v>257400</v>
      </c>
      <c r="R636" s="2">
        <v>5362.5</v>
      </c>
      <c r="S636" s="1">
        <v>45036</v>
      </c>
      <c r="T636" s="2">
        <f t="shared" si="27"/>
        <v>299421.57279918081</v>
      </c>
    </row>
    <row r="637" spans="1:22" x14ac:dyDescent="0.25">
      <c r="A637">
        <v>11851</v>
      </c>
      <c r="B637" t="s">
        <v>38</v>
      </c>
      <c r="C637" t="s">
        <v>37</v>
      </c>
      <c r="D637" t="s">
        <v>42</v>
      </c>
      <c r="E637" t="s">
        <v>46</v>
      </c>
      <c r="F637">
        <v>2954</v>
      </c>
      <c r="G637" t="str">
        <f>_xlfn.XLOOKUP(C637,Summary!$D$6:$D$12,Summary!$C$6:$C$12)</f>
        <v>Ciarán</v>
      </c>
      <c r="H637" s="2">
        <v>250</v>
      </c>
      <c r="I637" s="2">
        <v>125</v>
      </c>
      <c r="J637" s="2">
        <v>369250</v>
      </c>
      <c r="K637" s="13">
        <f>VLOOKUP(C637,Summary!$D$6:$E$12,2,0)</f>
        <v>0.23</v>
      </c>
      <c r="L637" s="2" t="s">
        <v>83</v>
      </c>
      <c r="M637" s="2">
        <f t="shared" si="28"/>
        <v>84927.5</v>
      </c>
      <c r="N637" s="2">
        <f t="shared" si="29"/>
        <v>84927.5</v>
      </c>
      <c r="O637" s="2">
        <v>55387.5</v>
      </c>
      <c r="P637" s="2">
        <v>313862.5</v>
      </c>
      <c r="Q637" s="2">
        <v>354480</v>
      </c>
      <c r="R637" s="2">
        <v>-40617.5</v>
      </c>
      <c r="S637" s="1">
        <v>44950</v>
      </c>
      <c r="T637" s="2">
        <f t="shared" si="27"/>
        <v>412350.26855420985</v>
      </c>
    </row>
    <row r="638" spans="1:22" x14ac:dyDescent="0.25">
      <c r="A638">
        <v>12263</v>
      </c>
      <c r="B638" t="s">
        <v>38</v>
      </c>
      <c r="C638" t="s">
        <v>48</v>
      </c>
      <c r="D638" t="s">
        <v>40</v>
      </c>
      <c r="E638" t="s">
        <v>45</v>
      </c>
      <c r="F638">
        <v>2797</v>
      </c>
      <c r="G638" t="str">
        <f>_xlfn.XLOOKUP(C638,Summary!$D$6:$D$12,Summary!$C$6:$C$12)</f>
        <v>Luigi</v>
      </c>
      <c r="H638" s="2">
        <v>10</v>
      </c>
      <c r="I638" s="2">
        <v>125</v>
      </c>
      <c r="J638" s="2">
        <v>349625</v>
      </c>
      <c r="K638" s="13">
        <f>VLOOKUP(C638,Summary!$D$6:$E$12,2,0)</f>
        <v>0.22</v>
      </c>
      <c r="L638" s="2" t="s">
        <v>84</v>
      </c>
      <c r="M638" s="2" t="str">
        <f t="shared" si="28"/>
        <v>vat not applied</v>
      </c>
      <c r="N638" s="2">
        <f t="shared" si="29"/>
        <v>76917.5</v>
      </c>
      <c r="O638" s="2">
        <v>31466.25</v>
      </c>
      <c r="P638" s="2">
        <v>318158.75</v>
      </c>
      <c r="Q638" s="2">
        <v>335640</v>
      </c>
      <c r="R638" s="2">
        <v>-17481.25</v>
      </c>
      <c r="S638" s="1">
        <v>45284</v>
      </c>
      <c r="T638" s="2">
        <f t="shared" si="27"/>
        <v>390434.56369198544</v>
      </c>
    </row>
    <row r="639" spans="1:22" x14ac:dyDescent="0.25">
      <c r="A639">
        <v>94979</v>
      </c>
      <c r="B639" t="s">
        <v>33</v>
      </c>
      <c r="C639" t="s">
        <v>32</v>
      </c>
      <c r="D639" t="s">
        <v>42</v>
      </c>
      <c r="E639" t="s">
        <v>46</v>
      </c>
      <c r="F639">
        <v>1175</v>
      </c>
      <c r="G639" t="str">
        <f>_xlfn.XLOOKUP(C639,Summary!$D$6:$D$12,Summary!$C$6:$C$12)</f>
        <v>Bertha</v>
      </c>
      <c r="H639" s="2">
        <v>250</v>
      </c>
      <c r="I639" s="2">
        <v>15</v>
      </c>
      <c r="J639" s="2">
        <v>17625</v>
      </c>
      <c r="K639" s="13">
        <f>VLOOKUP(C639,Summary!$D$6:$E$12,2,0)</f>
        <v>0.19</v>
      </c>
      <c r="L639" s="2" t="s">
        <v>84</v>
      </c>
      <c r="M639" s="2" t="str">
        <f t="shared" si="28"/>
        <v>vat not applied</v>
      </c>
      <c r="N639" s="2">
        <f t="shared" si="29"/>
        <v>3348.75</v>
      </c>
      <c r="O639" s="2">
        <v>2643.75</v>
      </c>
      <c r="P639" s="2">
        <v>14981.25</v>
      </c>
      <c r="Q639" s="2">
        <v>11750</v>
      </c>
      <c r="R639" s="2">
        <v>3231.25</v>
      </c>
      <c r="S639" s="1">
        <v>45007</v>
      </c>
      <c r="T639" s="2">
        <f t="shared" si="27"/>
        <v>19682.257232953143</v>
      </c>
    </row>
    <row r="640" spans="1:22" x14ac:dyDescent="0.25">
      <c r="A640">
        <v>88024</v>
      </c>
      <c r="B640" t="s">
        <v>39</v>
      </c>
      <c r="C640" t="s">
        <v>49</v>
      </c>
      <c r="D640" t="s">
        <v>40</v>
      </c>
      <c r="E640" t="s">
        <v>46</v>
      </c>
      <c r="F640">
        <v>873</v>
      </c>
      <c r="G640" t="str">
        <f>_xlfn.XLOOKUP(C640,Summary!$D$6:$D$12,Summary!$C$6:$C$12)</f>
        <v xml:space="preserve">Klaas </v>
      </c>
      <c r="H640" s="2">
        <v>10</v>
      </c>
      <c r="I640" s="2">
        <v>300</v>
      </c>
      <c r="J640" s="2">
        <v>261900</v>
      </c>
      <c r="K640" s="13">
        <f>VLOOKUP(C640,Summary!$D$6:$E$12,2,0)</f>
        <v>0.24</v>
      </c>
      <c r="L640" s="2" t="s">
        <v>83</v>
      </c>
      <c r="M640" s="2">
        <f t="shared" si="28"/>
        <v>62856</v>
      </c>
      <c r="N640" s="2">
        <f t="shared" si="29"/>
        <v>62856</v>
      </c>
      <c r="O640" s="2">
        <v>28809</v>
      </c>
      <c r="P640" s="2">
        <v>233091</v>
      </c>
      <c r="Q640" s="2">
        <v>218250</v>
      </c>
      <c r="R640" s="2">
        <v>14841</v>
      </c>
      <c r="S640" s="1">
        <v>45187</v>
      </c>
      <c r="T640" s="2">
        <f t="shared" si="27"/>
        <v>292469.96705307398</v>
      </c>
    </row>
    <row r="641" spans="1:20" x14ac:dyDescent="0.25">
      <c r="A641">
        <v>11171</v>
      </c>
      <c r="B641" t="s">
        <v>29</v>
      </c>
      <c r="C641" t="s">
        <v>49</v>
      </c>
      <c r="D641" t="s">
        <v>40</v>
      </c>
      <c r="E641" t="s">
        <v>46</v>
      </c>
      <c r="F641">
        <v>2632</v>
      </c>
      <c r="G641" t="str">
        <f>_xlfn.XLOOKUP(C641,Summary!$D$6:$D$12,Summary!$C$6:$C$12)</f>
        <v xml:space="preserve">Klaas </v>
      </c>
      <c r="H641" s="2">
        <v>10</v>
      </c>
      <c r="I641" s="2">
        <v>350</v>
      </c>
      <c r="J641" s="2">
        <v>921200</v>
      </c>
      <c r="K641" s="13">
        <f>VLOOKUP(C641,Summary!$D$6:$E$12,2,0)</f>
        <v>0.24</v>
      </c>
      <c r="L641" s="2" t="s">
        <v>84</v>
      </c>
      <c r="M641" s="2" t="str">
        <f t="shared" si="28"/>
        <v>vat not applied</v>
      </c>
      <c r="N641" s="2">
        <f t="shared" si="29"/>
        <v>221088</v>
      </c>
      <c r="O641" s="2">
        <v>119756</v>
      </c>
      <c r="P641" s="2">
        <v>801444</v>
      </c>
      <c r="Q641" s="2">
        <v>684320</v>
      </c>
      <c r="R641" s="2">
        <v>117124</v>
      </c>
      <c r="S641" s="1">
        <v>45265</v>
      </c>
      <c r="T641" s="2">
        <f t="shared" si="27"/>
        <v>1028725.978042351</v>
      </c>
    </row>
    <row r="642" spans="1:20" x14ac:dyDescent="0.25">
      <c r="A642">
        <v>87185</v>
      </c>
      <c r="B642" t="s">
        <v>39</v>
      </c>
      <c r="C642" t="s">
        <v>48</v>
      </c>
      <c r="D642" t="s">
        <v>42</v>
      </c>
      <c r="E642" t="s">
        <v>45</v>
      </c>
      <c r="F642">
        <v>1867</v>
      </c>
      <c r="G642" t="str">
        <f>_xlfn.XLOOKUP(C642,Summary!$D$6:$D$12,Summary!$C$6:$C$12)</f>
        <v>Luigi</v>
      </c>
      <c r="H642" s="2">
        <v>250</v>
      </c>
      <c r="I642" s="2">
        <v>300</v>
      </c>
      <c r="J642" s="2">
        <v>560100</v>
      </c>
      <c r="K642" s="13">
        <f>VLOOKUP(C642,Summary!$D$6:$E$12,2,0)</f>
        <v>0.22</v>
      </c>
      <c r="L642" s="2" t="s">
        <v>83</v>
      </c>
      <c r="M642" s="2">
        <f t="shared" si="28"/>
        <v>123222</v>
      </c>
      <c r="N642" s="2">
        <f t="shared" si="29"/>
        <v>123222</v>
      </c>
      <c r="O642" s="2">
        <v>50409</v>
      </c>
      <c r="P642" s="2">
        <v>509691</v>
      </c>
      <c r="Q642" s="2">
        <v>466750</v>
      </c>
      <c r="R642" s="2">
        <v>42941</v>
      </c>
      <c r="S642" s="1">
        <v>45006</v>
      </c>
      <c r="T642" s="2">
        <f t="shared" ref="T642:T702" si="30">J642/USD</f>
        <v>625477.00857742166</v>
      </c>
    </row>
    <row r="643" spans="1:20" x14ac:dyDescent="0.25">
      <c r="A643">
        <v>59526</v>
      </c>
      <c r="B643" t="s">
        <v>33</v>
      </c>
      <c r="C643" t="s">
        <v>49</v>
      </c>
      <c r="D643" t="s">
        <v>40</v>
      </c>
      <c r="E643" t="s">
        <v>46</v>
      </c>
      <c r="F643">
        <v>1565</v>
      </c>
      <c r="G643" t="str">
        <f>_xlfn.XLOOKUP(C643,Summary!$D$6:$D$12,Summary!$C$6:$C$12)</f>
        <v xml:space="preserve">Klaas </v>
      </c>
      <c r="H643" s="2">
        <v>10</v>
      </c>
      <c r="I643" s="2">
        <v>15</v>
      </c>
      <c r="J643" s="2">
        <v>23475</v>
      </c>
      <c r="K643" s="13">
        <f>VLOOKUP(C643,Summary!$D$6:$E$12,2,0)</f>
        <v>0.24</v>
      </c>
      <c r="L643" s="2" t="s">
        <v>84</v>
      </c>
      <c r="M643" s="2" t="str">
        <f t="shared" ref="M643:M701" si="31">IF(L643="Yes",N643,"vat not applied")</f>
        <v>vat not applied</v>
      </c>
      <c r="N643" s="2">
        <f t="shared" ref="N643:N701" si="32">J643*K643</f>
        <v>5634</v>
      </c>
      <c r="O643" s="2">
        <v>3051.75</v>
      </c>
      <c r="P643" s="2">
        <v>20423.25</v>
      </c>
      <c r="Q643" s="2">
        <v>15650</v>
      </c>
      <c r="R643" s="2">
        <v>4773.25</v>
      </c>
      <c r="S643" s="1">
        <v>45227</v>
      </c>
      <c r="T643" s="2">
        <f t="shared" si="30"/>
        <v>26215.091548571636</v>
      </c>
    </row>
    <row r="644" spans="1:20" x14ac:dyDescent="0.25">
      <c r="A644">
        <v>12907</v>
      </c>
      <c r="B644" t="s">
        <v>36</v>
      </c>
      <c r="C644" t="s">
        <v>48</v>
      </c>
      <c r="D644" t="s">
        <v>35</v>
      </c>
      <c r="E644" t="s">
        <v>44</v>
      </c>
      <c r="F644">
        <v>1142</v>
      </c>
      <c r="G644" t="str">
        <f>_xlfn.XLOOKUP(C644,Summary!$D$6:$D$12,Summary!$C$6:$C$12)</f>
        <v>Luigi</v>
      </c>
      <c r="H644" s="2">
        <v>5</v>
      </c>
      <c r="I644" s="2">
        <v>12</v>
      </c>
      <c r="J644" s="2">
        <v>13704</v>
      </c>
      <c r="K644" s="13">
        <f>VLOOKUP(C644,Summary!$D$6:$E$12,2,0)</f>
        <v>0.22</v>
      </c>
      <c r="L644" s="2" t="s">
        <v>83</v>
      </c>
      <c r="M644" s="2">
        <f t="shared" si="31"/>
        <v>3014.88</v>
      </c>
      <c r="N644" s="2">
        <f t="shared" si="32"/>
        <v>3014.88</v>
      </c>
      <c r="O644" s="2">
        <v>274.08</v>
      </c>
      <c r="P644" s="2">
        <v>13429.92</v>
      </c>
      <c r="Q644" s="2">
        <v>3426</v>
      </c>
      <c r="R644" s="2">
        <v>10003.92</v>
      </c>
      <c r="S644" s="1">
        <v>45190</v>
      </c>
      <c r="T644" s="2">
        <f t="shared" si="30"/>
        <v>15303.583155766803</v>
      </c>
    </row>
    <row r="645" spans="1:20" x14ac:dyDescent="0.25">
      <c r="A645">
        <v>77620</v>
      </c>
      <c r="B645" t="s">
        <v>38</v>
      </c>
      <c r="C645" t="s">
        <v>34</v>
      </c>
      <c r="D645" t="s">
        <v>43</v>
      </c>
      <c r="E645" t="s">
        <v>46</v>
      </c>
      <c r="F645">
        <v>1433</v>
      </c>
      <c r="G645" t="str">
        <f>_xlfn.XLOOKUP(C645,Summary!$D$6:$D$12,Summary!$C$6:$C$12)</f>
        <v>Francoise</v>
      </c>
      <c r="H645" s="2">
        <v>260</v>
      </c>
      <c r="I645" s="2">
        <v>125</v>
      </c>
      <c r="J645" s="2">
        <v>179125</v>
      </c>
      <c r="K645" s="13">
        <f>VLOOKUP(C645,Summary!$D$6:$E$12,2,0)</f>
        <v>0.2</v>
      </c>
      <c r="L645" s="2" t="s">
        <v>84</v>
      </c>
      <c r="M645" s="2" t="str">
        <f t="shared" si="31"/>
        <v>vat not applied</v>
      </c>
      <c r="N645" s="2">
        <f t="shared" si="32"/>
        <v>35825</v>
      </c>
      <c r="O645" s="2">
        <v>19703.75</v>
      </c>
      <c r="P645" s="2">
        <v>159421.25</v>
      </c>
      <c r="Q645" s="2">
        <v>171960</v>
      </c>
      <c r="R645" s="2">
        <v>-12538.75</v>
      </c>
      <c r="S645" s="1">
        <v>45217</v>
      </c>
      <c r="T645" s="2">
        <f t="shared" si="30"/>
        <v>200033.15329660891</v>
      </c>
    </row>
    <row r="646" spans="1:20" x14ac:dyDescent="0.25">
      <c r="A646">
        <v>48338</v>
      </c>
      <c r="B646" t="s">
        <v>38</v>
      </c>
      <c r="C646" t="s">
        <v>48</v>
      </c>
      <c r="D646" t="s">
        <v>40</v>
      </c>
      <c r="E646" t="s">
        <v>45</v>
      </c>
      <c r="F646">
        <v>861</v>
      </c>
      <c r="G646" t="str">
        <f>_xlfn.XLOOKUP(C646,Summary!$D$6:$D$12,Summary!$C$6:$C$12)</f>
        <v>Luigi</v>
      </c>
      <c r="H646" s="2">
        <v>10</v>
      </c>
      <c r="I646" s="2">
        <v>125</v>
      </c>
      <c r="J646" s="2">
        <v>107625</v>
      </c>
      <c r="K646" s="13">
        <f>VLOOKUP(C646,Summary!$D$6:$E$12,2,0)</f>
        <v>0.22</v>
      </c>
      <c r="L646" s="2" t="s">
        <v>84</v>
      </c>
      <c r="M646" s="2" t="str">
        <f t="shared" si="31"/>
        <v>vat not applied</v>
      </c>
      <c r="N646" s="2">
        <f t="shared" si="32"/>
        <v>23677.5</v>
      </c>
      <c r="O646" s="2">
        <v>5381.25</v>
      </c>
      <c r="P646" s="2">
        <v>102243.75</v>
      </c>
      <c r="Q646" s="2">
        <v>103320</v>
      </c>
      <c r="R646" s="2">
        <v>-1076.25</v>
      </c>
      <c r="S646" s="1">
        <v>45156</v>
      </c>
      <c r="T646" s="2">
        <f t="shared" si="30"/>
        <v>120187.40055016069</v>
      </c>
    </row>
    <row r="647" spans="1:20" x14ac:dyDescent="0.25">
      <c r="A647">
        <v>96005</v>
      </c>
      <c r="B647" t="s">
        <v>29</v>
      </c>
      <c r="C647" t="s">
        <v>32</v>
      </c>
      <c r="D647" t="s">
        <v>40</v>
      </c>
      <c r="E647" t="s">
        <v>45</v>
      </c>
      <c r="F647">
        <v>1372</v>
      </c>
      <c r="G647" t="str">
        <f>_xlfn.XLOOKUP(C647,Summary!$D$6:$D$12,Summary!$C$6:$C$12)</f>
        <v>Bertha</v>
      </c>
      <c r="H647" s="2">
        <v>10</v>
      </c>
      <c r="I647" s="2">
        <v>7</v>
      </c>
      <c r="J647" s="2">
        <v>9604</v>
      </c>
      <c r="K647" s="13">
        <f>VLOOKUP(C647,Summary!$D$6:$E$12,2,0)</f>
        <v>0.19</v>
      </c>
      <c r="L647" s="2" t="s">
        <v>83</v>
      </c>
      <c r="M647" s="2">
        <f t="shared" si="31"/>
        <v>1824.76</v>
      </c>
      <c r="N647" s="2">
        <f t="shared" si="32"/>
        <v>1824.76</v>
      </c>
      <c r="O647" s="2">
        <v>480.2</v>
      </c>
      <c r="P647" s="2">
        <v>9123.7999999999993</v>
      </c>
      <c r="Q647" s="2">
        <v>6860</v>
      </c>
      <c r="R647" s="2">
        <v>2263.7999999999993</v>
      </c>
      <c r="S647" s="1">
        <v>45244</v>
      </c>
      <c r="T647" s="2">
        <f t="shared" si="30"/>
        <v>10725.015515760681</v>
      </c>
    </row>
    <row r="648" spans="1:20" x14ac:dyDescent="0.25">
      <c r="A648">
        <v>17880</v>
      </c>
      <c r="B648" t="s">
        <v>29</v>
      </c>
      <c r="C648" t="s">
        <v>48</v>
      </c>
      <c r="D648" t="s">
        <v>35</v>
      </c>
      <c r="E648" t="s">
        <v>46</v>
      </c>
      <c r="F648">
        <v>2328</v>
      </c>
      <c r="G648" t="str">
        <f>_xlfn.XLOOKUP(C648,Summary!$D$6:$D$12,Summary!$C$6:$C$12)</f>
        <v>Luigi</v>
      </c>
      <c r="H648" s="2">
        <v>5</v>
      </c>
      <c r="I648" s="2">
        <v>7</v>
      </c>
      <c r="J648" s="2">
        <v>16296</v>
      </c>
      <c r="K648" s="13">
        <f>VLOOKUP(C648,Summary!$D$6:$E$12,2,0)</f>
        <v>0.22</v>
      </c>
      <c r="L648" s="2" t="s">
        <v>83</v>
      </c>
      <c r="M648" s="2">
        <f t="shared" si="31"/>
        <v>3585.12</v>
      </c>
      <c r="N648" s="2">
        <f t="shared" si="32"/>
        <v>3585.12</v>
      </c>
      <c r="O648" s="2">
        <v>1629.6</v>
      </c>
      <c r="P648" s="2">
        <v>14666.4</v>
      </c>
      <c r="Q648" s="2">
        <v>11640</v>
      </c>
      <c r="R648" s="2">
        <v>3026.3999999999996</v>
      </c>
      <c r="S648" s="1">
        <v>45132</v>
      </c>
      <c r="T648" s="2">
        <f t="shared" si="30"/>
        <v>18198.13128330238</v>
      </c>
    </row>
    <row r="649" spans="1:20" x14ac:dyDescent="0.25">
      <c r="A649">
        <v>98040</v>
      </c>
      <c r="B649" t="s">
        <v>39</v>
      </c>
      <c r="C649" t="s">
        <v>47</v>
      </c>
      <c r="D649" t="s">
        <v>41</v>
      </c>
      <c r="E649" t="s">
        <v>46</v>
      </c>
      <c r="F649">
        <v>2605</v>
      </c>
      <c r="G649" t="str">
        <f>_xlfn.XLOOKUP(C649,Summary!$D$6:$D$12,Summary!$C$6:$C$12)</f>
        <v>Pedro</v>
      </c>
      <c r="H649" s="2">
        <v>120</v>
      </c>
      <c r="I649" s="2">
        <v>300</v>
      </c>
      <c r="J649" s="2">
        <v>781500</v>
      </c>
      <c r="K649" s="13">
        <f>VLOOKUP(C649,Summary!$D$6:$E$12,2,0)</f>
        <v>0.21</v>
      </c>
      <c r="L649" s="2" t="s">
        <v>83</v>
      </c>
      <c r="M649" s="2">
        <f t="shared" si="31"/>
        <v>164115</v>
      </c>
      <c r="N649" s="2">
        <f t="shared" si="32"/>
        <v>164115</v>
      </c>
      <c r="O649" s="2">
        <v>101595</v>
      </c>
      <c r="P649" s="2">
        <v>679905</v>
      </c>
      <c r="Q649" s="2">
        <v>651250</v>
      </c>
      <c r="R649" s="2">
        <v>28655</v>
      </c>
      <c r="S649" s="1">
        <v>45225</v>
      </c>
      <c r="T649" s="2">
        <f t="shared" si="30"/>
        <v>872719.66113775223</v>
      </c>
    </row>
    <row r="650" spans="1:20" x14ac:dyDescent="0.25">
      <c r="A650">
        <v>34457</v>
      </c>
      <c r="B650" t="s">
        <v>29</v>
      </c>
      <c r="C650" t="s">
        <v>48</v>
      </c>
      <c r="D650" t="s">
        <v>43</v>
      </c>
      <c r="E650" t="s">
        <v>45</v>
      </c>
      <c r="F650">
        <v>1282</v>
      </c>
      <c r="G650" t="str">
        <f>_xlfn.XLOOKUP(C650,Summary!$D$6:$D$12,Summary!$C$6:$C$12)</f>
        <v>Luigi</v>
      </c>
      <c r="H650" s="2">
        <v>260</v>
      </c>
      <c r="I650" s="2">
        <v>20</v>
      </c>
      <c r="J650" s="2">
        <v>25640</v>
      </c>
      <c r="K650" s="13">
        <f>VLOOKUP(C650,Summary!$D$6:$E$12,2,0)</f>
        <v>0.22</v>
      </c>
      <c r="L650" s="2" t="s">
        <v>84</v>
      </c>
      <c r="M650" s="2" t="str">
        <f t="shared" si="31"/>
        <v>vat not applied</v>
      </c>
      <c r="N650" s="2">
        <f t="shared" si="32"/>
        <v>5640.8</v>
      </c>
      <c r="O650" s="2">
        <v>2051.1999999999998</v>
      </c>
      <c r="P650" s="2">
        <v>23588.799999999999</v>
      </c>
      <c r="Q650" s="2">
        <v>12820</v>
      </c>
      <c r="R650" s="2">
        <v>10768.8</v>
      </c>
      <c r="S650" s="1">
        <v>45224</v>
      </c>
      <c r="T650" s="2">
        <f t="shared" si="30"/>
        <v>28632.798607257795</v>
      </c>
    </row>
    <row r="651" spans="1:20" x14ac:dyDescent="0.25">
      <c r="A651">
        <v>62639</v>
      </c>
      <c r="B651" t="s">
        <v>36</v>
      </c>
      <c r="C651" t="s">
        <v>47</v>
      </c>
      <c r="D651" t="s">
        <v>42</v>
      </c>
      <c r="E651" t="s">
        <v>46</v>
      </c>
      <c r="F651">
        <v>1005</v>
      </c>
      <c r="G651" t="str">
        <f>_xlfn.XLOOKUP(C651,Summary!$D$6:$D$12,Summary!$C$6:$C$12)</f>
        <v>Pedro</v>
      </c>
      <c r="H651" s="2">
        <v>250</v>
      </c>
      <c r="I651" s="2">
        <v>12</v>
      </c>
      <c r="J651" s="2">
        <v>12060</v>
      </c>
      <c r="K651" s="13">
        <f>VLOOKUP(C651,Summary!$D$6:$E$12,2,0)</f>
        <v>0.21</v>
      </c>
      <c r="L651" s="2" t="s">
        <v>84</v>
      </c>
      <c r="M651" s="2" t="str">
        <f t="shared" si="31"/>
        <v>vat not applied</v>
      </c>
      <c r="N651" s="2">
        <f t="shared" si="32"/>
        <v>2532.6</v>
      </c>
      <c r="O651" s="2">
        <v>1326.6</v>
      </c>
      <c r="P651" s="2">
        <v>10733.4</v>
      </c>
      <c r="Q651" s="2">
        <v>3015</v>
      </c>
      <c r="R651" s="2">
        <v>7718.4</v>
      </c>
      <c r="S651" s="1">
        <v>45224</v>
      </c>
      <c r="T651" s="2">
        <f t="shared" si="30"/>
        <v>13467.689204505812</v>
      </c>
    </row>
    <row r="652" spans="1:20" x14ac:dyDescent="0.25">
      <c r="A652">
        <v>58488</v>
      </c>
      <c r="B652" t="s">
        <v>29</v>
      </c>
      <c r="C652" t="s">
        <v>47</v>
      </c>
      <c r="D652" t="s">
        <v>42</v>
      </c>
      <c r="E652" t="s">
        <v>46</v>
      </c>
      <c r="F652">
        <v>1233</v>
      </c>
      <c r="G652" t="str">
        <f>_xlfn.XLOOKUP(C652,Summary!$D$6:$D$12,Summary!$C$6:$C$12)</f>
        <v>Pedro</v>
      </c>
      <c r="H652" s="2">
        <v>250</v>
      </c>
      <c r="I652" s="2">
        <v>20</v>
      </c>
      <c r="J652" s="2">
        <v>24660</v>
      </c>
      <c r="K652" s="13">
        <f>VLOOKUP(C652,Summary!$D$6:$E$12,2,0)</f>
        <v>0.21</v>
      </c>
      <c r="L652" s="2" t="s">
        <v>84</v>
      </c>
      <c r="M652" s="2" t="str">
        <f t="shared" si="31"/>
        <v>vat not applied</v>
      </c>
      <c r="N652" s="2">
        <f t="shared" si="32"/>
        <v>5178.5999999999995</v>
      </c>
      <c r="O652" s="2">
        <v>2959.2</v>
      </c>
      <c r="P652" s="2">
        <v>21700.799999999999</v>
      </c>
      <c r="Q652" s="2">
        <v>12330</v>
      </c>
      <c r="R652" s="2">
        <v>9370.7999999999993</v>
      </c>
      <c r="S652" s="1">
        <v>45204</v>
      </c>
      <c r="T652" s="2">
        <f t="shared" si="30"/>
        <v>27538.409268914867</v>
      </c>
    </row>
    <row r="653" spans="1:20" x14ac:dyDescent="0.25">
      <c r="A653">
        <v>37609</v>
      </c>
      <c r="B653" t="s">
        <v>29</v>
      </c>
      <c r="C653" t="s">
        <v>47</v>
      </c>
      <c r="D653" t="s">
        <v>43</v>
      </c>
      <c r="E653" t="s">
        <v>46</v>
      </c>
      <c r="F653">
        <v>1727</v>
      </c>
      <c r="G653" t="str">
        <f>_xlfn.XLOOKUP(C653,Summary!$D$6:$D$12,Summary!$C$6:$C$12)</f>
        <v>Pedro</v>
      </c>
      <c r="H653" s="2">
        <v>260</v>
      </c>
      <c r="I653" s="2">
        <v>7</v>
      </c>
      <c r="J653" s="2">
        <v>12089</v>
      </c>
      <c r="K653" s="13">
        <f>VLOOKUP(C653,Summary!$D$6:$E$12,2,0)</f>
        <v>0.21</v>
      </c>
      <c r="L653" s="2" t="s">
        <v>83</v>
      </c>
      <c r="M653" s="2">
        <f t="shared" si="31"/>
        <v>2538.69</v>
      </c>
      <c r="N653" s="2">
        <f t="shared" si="32"/>
        <v>2538.69</v>
      </c>
      <c r="O653" s="2">
        <v>1692.46</v>
      </c>
      <c r="P653" s="2">
        <v>10396.540000000001</v>
      </c>
      <c r="Q653" s="2">
        <v>8635</v>
      </c>
      <c r="R653" s="2">
        <v>1761.5400000000009</v>
      </c>
      <c r="S653" s="1">
        <v>45151</v>
      </c>
      <c r="T653" s="2">
        <f t="shared" si="30"/>
        <v>13500.074195130244</v>
      </c>
    </row>
    <row r="654" spans="1:20" x14ac:dyDescent="0.25">
      <c r="A654">
        <v>21935</v>
      </c>
      <c r="B654" t="s">
        <v>33</v>
      </c>
      <c r="C654" t="s">
        <v>32</v>
      </c>
      <c r="D654" t="s">
        <v>30</v>
      </c>
      <c r="E654" t="s">
        <v>31</v>
      </c>
      <c r="F654">
        <v>888</v>
      </c>
      <c r="G654" t="str">
        <f>_xlfn.XLOOKUP(C654,Summary!$D$6:$D$12,Summary!$C$6:$C$12)</f>
        <v>Bertha</v>
      </c>
      <c r="H654" s="2">
        <v>3</v>
      </c>
      <c r="I654" s="2">
        <v>15</v>
      </c>
      <c r="J654" s="2">
        <v>13320</v>
      </c>
      <c r="K654" s="13">
        <f>VLOOKUP(C654,Summary!$D$6:$E$12,2,0)</f>
        <v>0.19</v>
      </c>
      <c r="L654" s="2" t="s">
        <v>84</v>
      </c>
      <c r="M654" s="2" t="str">
        <f t="shared" si="31"/>
        <v>vat not applied</v>
      </c>
      <c r="N654" s="2">
        <f t="shared" si="32"/>
        <v>2530.8000000000002</v>
      </c>
      <c r="O654" s="2">
        <v>0</v>
      </c>
      <c r="P654" s="2">
        <v>13320</v>
      </c>
      <c r="Q654" s="2">
        <v>8880</v>
      </c>
      <c r="R654" s="2">
        <v>4440</v>
      </c>
      <c r="S654" s="1">
        <v>45284</v>
      </c>
      <c r="T654" s="2">
        <f t="shared" si="30"/>
        <v>14874.761210946717</v>
      </c>
    </row>
    <row r="655" spans="1:20" x14ac:dyDescent="0.25">
      <c r="A655">
        <v>93358</v>
      </c>
      <c r="B655" t="s">
        <v>36</v>
      </c>
      <c r="C655" t="s">
        <v>49</v>
      </c>
      <c r="D655" t="s">
        <v>35</v>
      </c>
      <c r="E655" t="s">
        <v>31</v>
      </c>
      <c r="F655">
        <v>2518</v>
      </c>
      <c r="G655" t="str">
        <f>_xlfn.XLOOKUP(C655,Summary!$D$6:$D$12,Summary!$C$6:$C$12)</f>
        <v xml:space="preserve">Klaas </v>
      </c>
      <c r="H655" s="2">
        <v>5</v>
      </c>
      <c r="I655" s="2">
        <v>12</v>
      </c>
      <c r="J655" s="2">
        <v>30216</v>
      </c>
      <c r="K655" s="13">
        <f>VLOOKUP(C655,Summary!$D$6:$E$12,2,0)</f>
        <v>0.24</v>
      </c>
      <c r="L655" s="2" t="s">
        <v>83</v>
      </c>
      <c r="M655" s="2">
        <f t="shared" si="31"/>
        <v>7251.84</v>
      </c>
      <c r="N655" s="2">
        <f t="shared" si="32"/>
        <v>7251.84</v>
      </c>
      <c r="O655" s="2">
        <v>0</v>
      </c>
      <c r="P655" s="2">
        <v>30216</v>
      </c>
      <c r="Q655" s="2">
        <v>7554</v>
      </c>
      <c r="R655" s="2">
        <v>22662</v>
      </c>
      <c r="S655" s="1">
        <v>45000</v>
      </c>
      <c r="T655" s="2">
        <f t="shared" si="30"/>
        <v>33742.926783030482</v>
      </c>
    </row>
    <row r="656" spans="1:20" x14ac:dyDescent="0.25">
      <c r="A656">
        <v>76758</v>
      </c>
      <c r="B656" t="s">
        <v>29</v>
      </c>
      <c r="C656" t="s">
        <v>47</v>
      </c>
      <c r="D656" t="s">
        <v>35</v>
      </c>
      <c r="E656" t="s">
        <v>46</v>
      </c>
      <c r="F656">
        <v>1368</v>
      </c>
      <c r="G656" t="str">
        <f>_xlfn.XLOOKUP(C656,Summary!$D$6:$D$12,Summary!$C$6:$C$12)</f>
        <v>Pedro</v>
      </c>
      <c r="H656" s="2">
        <v>5</v>
      </c>
      <c r="I656" s="2">
        <v>7</v>
      </c>
      <c r="J656" s="2">
        <v>9576</v>
      </c>
      <c r="K656" s="13">
        <f>VLOOKUP(C656,Summary!$D$6:$E$12,2,0)</f>
        <v>0.21</v>
      </c>
      <c r="L656" s="2" t="s">
        <v>83</v>
      </c>
      <c r="M656" s="2">
        <f t="shared" si="31"/>
        <v>2010.96</v>
      </c>
      <c r="N656" s="2">
        <f t="shared" si="32"/>
        <v>2010.96</v>
      </c>
      <c r="O656" s="2">
        <v>1436.4</v>
      </c>
      <c r="P656" s="2">
        <v>8139.6</v>
      </c>
      <c r="Q656" s="2">
        <v>6840</v>
      </c>
      <c r="R656" s="2">
        <v>1299.6000000000004</v>
      </c>
      <c r="S656" s="1">
        <v>45222</v>
      </c>
      <c r="T656" s="2">
        <f t="shared" si="30"/>
        <v>10693.747248950884</v>
      </c>
    </row>
    <row r="657" spans="1:20" x14ac:dyDescent="0.25">
      <c r="A657">
        <v>33553</v>
      </c>
      <c r="B657" t="s">
        <v>29</v>
      </c>
      <c r="C657" t="s">
        <v>34</v>
      </c>
      <c r="D657" t="s">
        <v>41</v>
      </c>
      <c r="E657" t="s">
        <v>46</v>
      </c>
      <c r="F657">
        <v>2805</v>
      </c>
      <c r="G657" t="str">
        <f>_xlfn.XLOOKUP(C657,Summary!$D$6:$D$12,Summary!$C$6:$C$12)</f>
        <v>Francoise</v>
      </c>
      <c r="H657" s="2">
        <v>120</v>
      </c>
      <c r="I657" s="2">
        <v>20</v>
      </c>
      <c r="J657" s="2">
        <v>56100</v>
      </c>
      <c r="K657" s="13">
        <f>VLOOKUP(C657,Summary!$D$6:$E$12,2,0)</f>
        <v>0.2</v>
      </c>
      <c r="L657" s="2" t="s">
        <v>84</v>
      </c>
      <c r="M657" s="2" t="str">
        <f t="shared" si="31"/>
        <v>vat not applied</v>
      </c>
      <c r="N657" s="2">
        <f t="shared" si="32"/>
        <v>11220</v>
      </c>
      <c r="O657" s="2">
        <v>6171</v>
      </c>
      <c r="P657" s="2">
        <v>49929</v>
      </c>
      <c r="Q657" s="2">
        <v>28050</v>
      </c>
      <c r="R657" s="2">
        <v>21879</v>
      </c>
      <c r="S657" s="1">
        <v>45135</v>
      </c>
      <c r="T657" s="2">
        <f t="shared" si="30"/>
        <v>62648.20600105937</v>
      </c>
    </row>
    <row r="658" spans="1:20" x14ac:dyDescent="0.25">
      <c r="A658">
        <v>92343</v>
      </c>
      <c r="B658" t="s">
        <v>38</v>
      </c>
      <c r="C658" t="s">
        <v>34</v>
      </c>
      <c r="D658" t="s">
        <v>30</v>
      </c>
      <c r="E658" t="s">
        <v>46</v>
      </c>
      <c r="F658">
        <v>1023</v>
      </c>
      <c r="G658" t="str">
        <f>_xlfn.XLOOKUP(C658,Summary!$D$6:$D$12,Summary!$C$6:$C$12)</f>
        <v>Francoise</v>
      </c>
      <c r="H658" s="2">
        <v>3</v>
      </c>
      <c r="I658" s="2">
        <v>125</v>
      </c>
      <c r="J658" s="2">
        <v>127875</v>
      </c>
      <c r="K658" s="13">
        <f>VLOOKUP(C658,Summary!$D$6:$E$12,2,0)</f>
        <v>0.2</v>
      </c>
      <c r="L658" s="2" t="s">
        <v>84</v>
      </c>
      <c r="M658" s="2" t="str">
        <f t="shared" si="31"/>
        <v>vat not applied</v>
      </c>
      <c r="N658" s="2">
        <f t="shared" si="32"/>
        <v>25575</v>
      </c>
      <c r="O658" s="2">
        <v>17902.5</v>
      </c>
      <c r="P658" s="2">
        <v>109972.5</v>
      </c>
      <c r="Q658" s="2">
        <v>122760</v>
      </c>
      <c r="R658" s="2">
        <v>-12787.5</v>
      </c>
      <c r="S658" s="1">
        <v>45270</v>
      </c>
      <c r="T658" s="2">
        <f t="shared" si="30"/>
        <v>142801.05779653238</v>
      </c>
    </row>
    <row r="659" spans="1:20" x14ac:dyDescent="0.25">
      <c r="A659">
        <v>84496</v>
      </c>
      <c r="B659" t="s">
        <v>29</v>
      </c>
      <c r="C659" t="s">
        <v>32</v>
      </c>
      <c r="D659" t="s">
        <v>40</v>
      </c>
      <c r="E659" t="s">
        <v>44</v>
      </c>
      <c r="F659">
        <v>1760</v>
      </c>
      <c r="G659" t="str">
        <f>_xlfn.XLOOKUP(C659,Summary!$D$6:$D$12,Summary!$C$6:$C$12)</f>
        <v>Bertha</v>
      </c>
      <c r="H659" s="2">
        <v>10</v>
      </c>
      <c r="I659" s="2">
        <v>7</v>
      </c>
      <c r="J659" s="2">
        <v>12320</v>
      </c>
      <c r="K659" s="13">
        <f>VLOOKUP(C659,Summary!$D$6:$E$12,2,0)</f>
        <v>0.19</v>
      </c>
      <c r="L659" s="2" t="s">
        <v>83</v>
      </c>
      <c r="M659" s="2">
        <f t="shared" si="31"/>
        <v>2340.8000000000002</v>
      </c>
      <c r="N659" s="2">
        <f t="shared" si="32"/>
        <v>2340.8000000000002</v>
      </c>
      <c r="O659" s="2">
        <v>369.6</v>
      </c>
      <c r="P659" s="2">
        <v>11950.4</v>
      </c>
      <c r="Q659" s="2">
        <v>8800</v>
      </c>
      <c r="R659" s="2">
        <v>3150.3999999999996</v>
      </c>
      <c r="S659" s="1">
        <v>44938</v>
      </c>
      <c r="T659" s="2">
        <f t="shared" si="30"/>
        <v>13758.037396311078</v>
      </c>
    </row>
    <row r="660" spans="1:20" x14ac:dyDescent="0.25">
      <c r="A660">
        <v>71414</v>
      </c>
      <c r="B660" t="s">
        <v>29</v>
      </c>
      <c r="C660" t="s">
        <v>49</v>
      </c>
      <c r="D660" t="s">
        <v>35</v>
      </c>
      <c r="E660" t="s">
        <v>46</v>
      </c>
      <c r="F660">
        <v>1249</v>
      </c>
      <c r="G660" t="str">
        <f>_xlfn.XLOOKUP(C660,Summary!$D$6:$D$12,Summary!$C$6:$C$12)</f>
        <v xml:space="preserve">Klaas </v>
      </c>
      <c r="H660" s="2">
        <v>5</v>
      </c>
      <c r="I660" s="2">
        <v>20</v>
      </c>
      <c r="J660" s="2">
        <v>24980</v>
      </c>
      <c r="K660" s="13">
        <f>VLOOKUP(C660,Summary!$D$6:$E$12,2,0)</f>
        <v>0.24</v>
      </c>
      <c r="L660" s="2" t="s">
        <v>84</v>
      </c>
      <c r="M660" s="2" t="str">
        <f t="shared" si="31"/>
        <v>vat not applied</v>
      </c>
      <c r="N660" s="2">
        <f t="shared" si="32"/>
        <v>5995.2</v>
      </c>
      <c r="O660" s="2">
        <v>3247.4</v>
      </c>
      <c r="P660" s="2">
        <v>21732.6</v>
      </c>
      <c r="Q660" s="2">
        <v>12490</v>
      </c>
      <c r="R660" s="2">
        <v>9242.5999999999985</v>
      </c>
      <c r="S660" s="1">
        <v>45020</v>
      </c>
      <c r="T660" s="2">
        <f t="shared" si="30"/>
        <v>27895.760889598274</v>
      </c>
    </row>
    <row r="661" spans="1:20" x14ac:dyDescent="0.25">
      <c r="A661">
        <v>78945</v>
      </c>
      <c r="B661" t="s">
        <v>39</v>
      </c>
      <c r="C661" t="s">
        <v>34</v>
      </c>
      <c r="D661" t="s">
        <v>40</v>
      </c>
      <c r="E661" t="s">
        <v>44</v>
      </c>
      <c r="F661">
        <v>918</v>
      </c>
      <c r="G661" t="str">
        <f>_xlfn.XLOOKUP(C661,Summary!$D$6:$D$12,Summary!$C$6:$C$12)</f>
        <v>Francoise</v>
      </c>
      <c r="H661" s="2">
        <v>10</v>
      </c>
      <c r="I661" s="2">
        <v>300</v>
      </c>
      <c r="J661" s="2">
        <v>275400</v>
      </c>
      <c r="K661" s="13">
        <f>VLOOKUP(C661,Summary!$D$6:$E$12,2,0)</f>
        <v>0.2</v>
      </c>
      <c r="L661" s="2" t="s">
        <v>84</v>
      </c>
      <c r="M661" s="2" t="str">
        <f t="shared" si="31"/>
        <v>vat not applied</v>
      </c>
      <c r="N661" s="2">
        <f t="shared" si="32"/>
        <v>55080</v>
      </c>
      <c r="O661" s="2">
        <v>5508</v>
      </c>
      <c r="P661" s="2">
        <v>269892</v>
      </c>
      <c r="Q661" s="2">
        <v>229500</v>
      </c>
      <c r="R661" s="2">
        <v>40392</v>
      </c>
      <c r="S661" s="1">
        <v>44997</v>
      </c>
      <c r="T661" s="2">
        <f t="shared" si="30"/>
        <v>307545.73855065508</v>
      </c>
    </row>
    <row r="662" spans="1:20" x14ac:dyDescent="0.25">
      <c r="A662">
        <v>95276</v>
      </c>
      <c r="B662" t="s">
        <v>36</v>
      </c>
      <c r="C662" t="s">
        <v>48</v>
      </c>
      <c r="D662" t="s">
        <v>43</v>
      </c>
      <c r="E662" t="s">
        <v>44</v>
      </c>
      <c r="F662">
        <v>1989</v>
      </c>
      <c r="G662" t="str">
        <f>_xlfn.XLOOKUP(C662,Summary!$D$6:$D$12,Summary!$C$6:$C$12)</f>
        <v>Luigi</v>
      </c>
      <c r="H662" s="2">
        <v>260</v>
      </c>
      <c r="I662" s="2">
        <v>12</v>
      </c>
      <c r="J662" s="2">
        <v>23868</v>
      </c>
      <c r="K662" s="13">
        <f>VLOOKUP(C662,Summary!$D$6:$E$12,2,0)</f>
        <v>0.22</v>
      </c>
      <c r="L662" s="2" t="s">
        <v>83</v>
      </c>
      <c r="M662" s="2">
        <f t="shared" si="31"/>
        <v>5250.96</v>
      </c>
      <c r="N662" s="2">
        <f t="shared" si="32"/>
        <v>5250.96</v>
      </c>
      <c r="O662" s="2">
        <v>238.68</v>
      </c>
      <c r="P662" s="2">
        <v>23629.32</v>
      </c>
      <c r="Q662" s="2">
        <v>5967</v>
      </c>
      <c r="R662" s="2">
        <v>17662.32</v>
      </c>
      <c r="S662" s="1">
        <v>45037</v>
      </c>
      <c r="T662" s="2">
        <f t="shared" si="30"/>
        <v>26653.96400772344</v>
      </c>
    </row>
    <row r="663" spans="1:20" x14ac:dyDescent="0.25">
      <c r="A663">
        <v>63916</v>
      </c>
      <c r="B663" t="s">
        <v>33</v>
      </c>
      <c r="C663" t="s">
        <v>32</v>
      </c>
      <c r="D663" t="s">
        <v>42</v>
      </c>
      <c r="E663" t="s">
        <v>31</v>
      </c>
      <c r="F663">
        <v>888</v>
      </c>
      <c r="G663" t="str">
        <f>_xlfn.XLOOKUP(C663,Summary!$D$6:$D$12,Summary!$C$6:$C$12)</f>
        <v>Bertha</v>
      </c>
      <c r="H663" s="2">
        <v>250</v>
      </c>
      <c r="I663" s="2">
        <v>15</v>
      </c>
      <c r="J663" s="2">
        <v>13320</v>
      </c>
      <c r="K663" s="13">
        <f>VLOOKUP(C663,Summary!$D$6:$E$12,2,0)</f>
        <v>0.19</v>
      </c>
      <c r="L663" s="2" t="s">
        <v>83</v>
      </c>
      <c r="M663" s="2">
        <f t="shared" si="31"/>
        <v>2530.8000000000002</v>
      </c>
      <c r="N663" s="2">
        <f t="shared" si="32"/>
        <v>2530.8000000000002</v>
      </c>
      <c r="O663" s="2">
        <v>0</v>
      </c>
      <c r="P663" s="2">
        <v>13320</v>
      </c>
      <c r="Q663" s="2">
        <v>8880</v>
      </c>
      <c r="R663" s="2">
        <v>4440</v>
      </c>
      <c r="S663" s="1">
        <v>45010</v>
      </c>
      <c r="T663" s="2">
        <f t="shared" si="30"/>
        <v>14874.761210946717</v>
      </c>
    </row>
    <row r="664" spans="1:20" x14ac:dyDescent="0.25">
      <c r="A664">
        <v>32189</v>
      </c>
      <c r="B664" t="s">
        <v>29</v>
      </c>
      <c r="C664" t="s">
        <v>48</v>
      </c>
      <c r="D664" t="s">
        <v>40</v>
      </c>
      <c r="E664" t="s">
        <v>45</v>
      </c>
      <c r="F664">
        <v>678</v>
      </c>
      <c r="G664" t="str">
        <f>_xlfn.XLOOKUP(C664,Summary!$D$6:$D$12,Summary!$C$6:$C$12)</f>
        <v>Luigi</v>
      </c>
      <c r="H664" s="2">
        <v>10</v>
      </c>
      <c r="I664" s="2">
        <v>7</v>
      </c>
      <c r="J664" s="2">
        <v>4746</v>
      </c>
      <c r="K664" s="13">
        <f>VLOOKUP(C664,Summary!$D$6:$E$12,2,0)</f>
        <v>0.22</v>
      </c>
      <c r="L664" s="2" t="s">
        <v>83</v>
      </c>
      <c r="M664" s="2">
        <f t="shared" si="31"/>
        <v>1044.1200000000001</v>
      </c>
      <c r="N664" s="2">
        <f t="shared" si="32"/>
        <v>1044.1200000000001</v>
      </c>
      <c r="O664" s="2">
        <v>379.68</v>
      </c>
      <c r="P664" s="2">
        <v>4366.32</v>
      </c>
      <c r="Q664" s="2">
        <v>3390</v>
      </c>
      <c r="R664" s="2">
        <v>976.31999999999971</v>
      </c>
      <c r="S664" s="1">
        <v>45286</v>
      </c>
      <c r="T664" s="2">
        <f t="shared" si="30"/>
        <v>5299.9712242607447</v>
      </c>
    </row>
    <row r="665" spans="1:20" x14ac:dyDescent="0.25">
      <c r="A665">
        <v>29399</v>
      </c>
      <c r="B665" t="s">
        <v>36</v>
      </c>
      <c r="C665" t="s">
        <v>49</v>
      </c>
      <c r="D665" t="s">
        <v>40</v>
      </c>
      <c r="E665" t="s">
        <v>46</v>
      </c>
      <c r="F665">
        <v>2222</v>
      </c>
      <c r="G665" t="str">
        <f>_xlfn.XLOOKUP(C665,Summary!$D$6:$D$12,Summary!$C$6:$C$12)</f>
        <v xml:space="preserve">Klaas </v>
      </c>
      <c r="H665" s="2">
        <v>10</v>
      </c>
      <c r="I665" s="2">
        <v>12</v>
      </c>
      <c r="J665" s="2">
        <v>26664</v>
      </c>
      <c r="K665" s="13">
        <f>VLOOKUP(C665,Summary!$D$6:$E$12,2,0)</f>
        <v>0.24</v>
      </c>
      <c r="L665" s="2" t="s">
        <v>84</v>
      </c>
      <c r="M665" s="2" t="str">
        <f t="shared" si="31"/>
        <v>vat not applied</v>
      </c>
      <c r="N665" s="2">
        <f t="shared" si="32"/>
        <v>6399.36</v>
      </c>
      <c r="O665" s="2">
        <v>3732.96</v>
      </c>
      <c r="P665" s="2">
        <v>22931.040000000001</v>
      </c>
      <c r="Q665" s="2">
        <v>6666</v>
      </c>
      <c r="R665" s="2">
        <v>16265.04</v>
      </c>
      <c r="S665" s="1">
        <v>45036</v>
      </c>
      <c r="T665" s="2">
        <f t="shared" si="30"/>
        <v>29776.323793444688</v>
      </c>
    </row>
    <row r="666" spans="1:20" x14ac:dyDescent="0.25">
      <c r="A666">
        <v>76960</v>
      </c>
      <c r="B666" t="s">
        <v>29</v>
      </c>
      <c r="C666" t="s">
        <v>47</v>
      </c>
      <c r="D666" t="s">
        <v>42</v>
      </c>
      <c r="E666" t="s">
        <v>46</v>
      </c>
      <c r="F666">
        <v>2903</v>
      </c>
      <c r="G666" t="str">
        <f>_xlfn.XLOOKUP(C666,Summary!$D$6:$D$12,Summary!$C$6:$C$12)</f>
        <v>Pedro</v>
      </c>
      <c r="H666" s="2">
        <v>250</v>
      </c>
      <c r="I666" s="2">
        <v>7</v>
      </c>
      <c r="J666" s="2">
        <v>20321</v>
      </c>
      <c r="K666" s="13">
        <f>VLOOKUP(C666,Summary!$D$6:$E$12,2,0)</f>
        <v>0.21</v>
      </c>
      <c r="L666" s="2" t="s">
        <v>83</v>
      </c>
      <c r="M666" s="2">
        <f t="shared" si="31"/>
        <v>4267.41</v>
      </c>
      <c r="N666" s="2">
        <f t="shared" si="32"/>
        <v>4267.41</v>
      </c>
      <c r="O666" s="2">
        <v>2844.94</v>
      </c>
      <c r="P666" s="2">
        <v>17476.060000000001</v>
      </c>
      <c r="Q666" s="2">
        <v>14515</v>
      </c>
      <c r="R666" s="2">
        <v>2961.0600000000013</v>
      </c>
      <c r="S666" s="1">
        <v>45176</v>
      </c>
      <c r="T666" s="2">
        <f t="shared" si="30"/>
        <v>22692.944637210829</v>
      </c>
    </row>
    <row r="667" spans="1:20" x14ac:dyDescent="0.25">
      <c r="A667">
        <v>19437</v>
      </c>
      <c r="B667" t="s">
        <v>33</v>
      </c>
      <c r="C667" t="s">
        <v>49</v>
      </c>
      <c r="D667" t="s">
        <v>42</v>
      </c>
      <c r="E667" t="s">
        <v>45</v>
      </c>
      <c r="F667">
        <v>2844</v>
      </c>
      <c r="G667" t="str">
        <f>_xlfn.XLOOKUP(C667,Summary!$D$6:$D$12,Summary!$C$6:$C$12)</f>
        <v xml:space="preserve">Klaas </v>
      </c>
      <c r="H667" s="2">
        <v>250</v>
      </c>
      <c r="I667" s="2">
        <v>15</v>
      </c>
      <c r="J667" s="2">
        <v>42660</v>
      </c>
      <c r="K667" s="13">
        <f>VLOOKUP(C667,Summary!$D$6:$E$12,2,0)</f>
        <v>0.24</v>
      </c>
      <c r="L667" s="2" t="s">
        <v>84</v>
      </c>
      <c r="M667" s="2" t="str">
        <f t="shared" si="31"/>
        <v>vat not applied</v>
      </c>
      <c r="N667" s="2">
        <f t="shared" si="32"/>
        <v>10238.4</v>
      </c>
      <c r="O667" s="2">
        <v>2559.6</v>
      </c>
      <c r="P667" s="2">
        <v>40100.400000000001</v>
      </c>
      <c r="Q667" s="2">
        <v>28440</v>
      </c>
      <c r="R667" s="2">
        <v>11660.400000000001</v>
      </c>
      <c r="S667" s="1">
        <v>45201</v>
      </c>
      <c r="T667" s="2">
        <f t="shared" si="30"/>
        <v>47639.437932356377</v>
      </c>
    </row>
    <row r="668" spans="1:20" x14ac:dyDescent="0.25">
      <c r="A668">
        <v>15324</v>
      </c>
      <c r="B668" t="s">
        <v>29</v>
      </c>
      <c r="C668" t="s">
        <v>37</v>
      </c>
      <c r="D668" t="s">
        <v>40</v>
      </c>
      <c r="E668" t="s">
        <v>45</v>
      </c>
      <c r="F668">
        <v>1934</v>
      </c>
      <c r="G668" t="str">
        <f>_xlfn.XLOOKUP(C668,Summary!$D$6:$D$12,Summary!$C$6:$C$12)</f>
        <v>Ciarán</v>
      </c>
      <c r="H668" s="2">
        <v>10</v>
      </c>
      <c r="I668" s="2">
        <v>20</v>
      </c>
      <c r="J668" s="2">
        <v>38680</v>
      </c>
      <c r="K668" s="13">
        <f>VLOOKUP(C668,Summary!$D$6:$E$12,2,0)</f>
        <v>0.23</v>
      </c>
      <c r="L668" s="2" t="s">
        <v>83</v>
      </c>
      <c r="M668" s="2">
        <f t="shared" si="31"/>
        <v>8896.4</v>
      </c>
      <c r="N668" s="2">
        <f t="shared" si="32"/>
        <v>8896.4</v>
      </c>
      <c r="O668" s="2">
        <v>3094.4</v>
      </c>
      <c r="P668" s="2">
        <v>35585.599999999999</v>
      </c>
      <c r="Q668" s="2">
        <v>19340</v>
      </c>
      <c r="R668" s="2">
        <v>16245.599999999999</v>
      </c>
      <c r="S668" s="1">
        <v>44968</v>
      </c>
      <c r="T668" s="2">
        <f t="shared" si="30"/>
        <v>43194.877150106535</v>
      </c>
    </row>
    <row r="669" spans="1:20" x14ac:dyDescent="0.25">
      <c r="A669">
        <v>41770</v>
      </c>
      <c r="B669" t="s">
        <v>29</v>
      </c>
      <c r="C669" t="s">
        <v>47</v>
      </c>
      <c r="D669" t="s">
        <v>43</v>
      </c>
      <c r="E669" t="s">
        <v>45</v>
      </c>
      <c r="F669">
        <v>1683</v>
      </c>
      <c r="G669" t="str">
        <f>_xlfn.XLOOKUP(C669,Summary!$D$6:$D$12,Summary!$C$6:$C$12)</f>
        <v>Pedro</v>
      </c>
      <c r="H669" s="2">
        <v>260</v>
      </c>
      <c r="I669" s="2">
        <v>7</v>
      </c>
      <c r="J669" s="2">
        <v>11781</v>
      </c>
      <c r="K669" s="13">
        <f>VLOOKUP(C669,Summary!$D$6:$E$12,2,0)</f>
        <v>0.21</v>
      </c>
      <c r="L669" s="2" t="s">
        <v>84</v>
      </c>
      <c r="M669" s="2" t="str">
        <f t="shared" si="31"/>
        <v>vat not applied</v>
      </c>
      <c r="N669" s="2">
        <f t="shared" si="32"/>
        <v>2474.0099999999998</v>
      </c>
      <c r="O669" s="2">
        <v>589.04999999999995</v>
      </c>
      <c r="P669" s="2">
        <v>11191.95</v>
      </c>
      <c r="Q669" s="2">
        <v>8415</v>
      </c>
      <c r="R669" s="2">
        <v>2776.9500000000007</v>
      </c>
      <c r="S669" s="1">
        <v>45268</v>
      </c>
      <c r="T669" s="2">
        <f t="shared" si="30"/>
        <v>13156.123260222468</v>
      </c>
    </row>
    <row r="670" spans="1:20" x14ac:dyDescent="0.25">
      <c r="A670">
        <v>69792</v>
      </c>
      <c r="B670" t="s">
        <v>36</v>
      </c>
      <c r="C670" t="s">
        <v>34</v>
      </c>
      <c r="D670" t="s">
        <v>40</v>
      </c>
      <c r="E670" t="s">
        <v>46</v>
      </c>
      <c r="F670">
        <v>2425.5</v>
      </c>
      <c r="G670" t="str">
        <f>_xlfn.XLOOKUP(C670,Summary!$D$6:$D$12,Summary!$C$6:$C$12)</f>
        <v>Francoise</v>
      </c>
      <c r="H670" s="2">
        <v>10</v>
      </c>
      <c r="I670" s="2">
        <v>12</v>
      </c>
      <c r="J670" s="2">
        <v>29106</v>
      </c>
      <c r="K670" s="13">
        <f>VLOOKUP(C670,Summary!$D$6:$E$12,2,0)</f>
        <v>0.2</v>
      </c>
      <c r="L670" s="2" t="s">
        <v>84</v>
      </c>
      <c r="M670" s="2" t="str">
        <f t="shared" si="31"/>
        <v>vat not applied</v>
      </c>
      <c r="N670" s="2">
        <f t="shared" si="32"/>
        <v>5821.2000000000007</v>
      </c>
      <c r="O670" s="2">
        <v>3201.66</v>
      </c>
      <c r="P670" s="2">
        <v>25904.340000000004</v>
      </c>
      <c r="Q670" s="2">
        <v>7276.5</v>
      </c>
      <c r="R670" s="2">
        <v>18627.840000000004</v>
      </c>
      <c r="S670" s="1">
        <v>45104</v>
      </c>
      <c r="T670" s="2">
        <f t="shared" si="30"/>
        <v>32503.363348784922</v>
      </c>
    </row>
    <row r="671" spans="1:20" x14ac:dyDescent="0.25">
      <c r="A671">
        <v>69531</v>
      </c>
      <c r="B671" t="s">
        <v>33</v>
      </c>
      <c r="C671" t="s">
        <v>32</v>
      </c>
      <c r="D671" t="s">
        <v>40</v>
      </c>
      <c r="E671" t="s">
        <v>45</v>
      </c>
      <c r="F671">
        <v>1743</v>
      </c>
      <c r="G671" t="str">
        <f>_xlfn.XLOOKUP(C671,Summary!$D$6:$D$12,Summary!$C$6:$C$12)</f>
        <v>Bertha</v>
      </c>
      <c r="H671" s="2">
        <v>10</v>
      </c>
      <c r="I671" s="2">
        <v>15</v>
      </c>
      <c r="J671" s="2">
        <v>26145</v>
      </c>
      <c r="K671" s="13">
        <f>VLOOKUP(C671,Summary!$D$6:$E$12,2,0)</f>
        <v>0.19</v>
      </c>
      <c r="L671" s="2" t="s">
        <v>83</v>
      </c>
      <c r="M671" s="2">
        <f t="shared" si="31"/>
        <v>4967.55</v>
      </c>
      <c r="N671" s="2">
        <f t="shared" si="32"/>
        <v>4967.55</v>
      </c>
      <c r="O671" s="2">
        <v>1568.7</v>
      </c>
      <c r="P671" s="2">
        <v>24576.3</v>
      </c>
      <c r="Q671" s="2">
        <v>17430</v>
      </c>
      <c r="R671" s="2">
        <v>7146.2999999999993</v>
      </c>
      <c r="S671" s="1">
        <v>45258</v>
      </c>
      <c r="T671" s="2">
        <f t="shared" si="30"/>
        <v>29196.744133648794</v>
      </c>
    </row>
    <row r="672" spans="1:20" x14ac:dyDescent="0.25">
      <c r="A672">
        <v>37083</v>
      </c>
      <c r="B672" t="s">
        <v>29</v>
      </c>
      <c r="C672" t="s">
        <v>47</v>
      </c>
      <c r="D672" t="s">
        <v>30</v>
      </c>
      <c r="E672" t="s">
        <v>44</v>
      </c>
      <c r="F672">
        <v>2529</v>
      </c>
      <c r="G672" t="str">
        <f>_xlfn.XLOOKUP(C672,Summary!$D$6:$D$12,Summary!$C$6:$C$12)</f>
        <v>Pedro</v>
      </c>
      <c r="H672" s="2">
        <v>3</v>
      </c>
      <c r="I672" s="2">
        <v>7</v>
      </c>
      <c r="J672" s="2">
        <v>17703</v>
      </c>
      <c r="K672" s="13">
        <f>VLOOKUP(C672,Summary!$D$6:$E$12,2,0)</f>
        <v>0.21</v>
      </c>
      <c r="L672" s="2" t="s">
        <v>84</v>
      </c>
      <c r="M672" s="2" t="str">
        <f t="shared" si="31"/>
        <v>vat not applied</v>
      </c>
      <c r="N672" s="2">
        <f t="shared" si="32"/>
        <v>3717.6299999999997</v>
      </c>
      <c r="O672" s="2">
        <v>177.03</v>
      </c>
      <c r="P672" s="2">
        <v>17525.97</v>
      </c>
      <c r="Q672" s="2">
        <v>12645</v>
      </c>
      <c r="R672" s="2">
        <v>4880.9699999999993</v>
      </c>
      <c r="S672" s="1">
        <v>44936</v>
      </c>
      <c r="T672" s="2">
        <f t="shared" si="30"/>
        <v>19769.361690494723</v>
      </c>
    </row>
    <row r="673" spans="1:20" x14ac:dyDescent="0.25">
      <c r="A673">
        <v>60273</v>
      </c>
      <c r="B673" t="s">
        <v>36</v>
      </c>
      <c r="C673" t="s">
        <v>48</v>
      </c>
      <c r="D673" t="s">
        <v>35</v>
      </c>
      <c r="E673" t="s">
        <v>45</v>
      </c>
      <c r="F673">
        <v>2723</v>
      </c>
      <c r="G673" t="str">
        <f>_xlfn.XLOOKUP(C673,Summary!$D$6:$D$12,Summary!$C$6:$C$12)</f>
        <v>Luigi</v>
      </c>
      <c r="H673" s="2">
        <v>5</v>
      </c>
      <c r="I673" s="2">
        <v>12</v>
      </c>
      <c r="J673" s="2">
        <v>32676</v>
      </c>
      <c r="K673" s="13">
        <f>VLOOKUP(C673,Summary!$D$6:$E$12,2,0)</f>
        <v>0.22</v>
      </c>
      <c r="L673" s="2" t="s">
        <v>83</v>
      </c>
      <c r="M673" s="2">
        <f t="shared" si="31"/>
        <v>7188.72</v>
      </c>
      <c r="N673" s="2">
        <f t="shared" si="32"/>
        <v>7188.72</v>
      </c>
      <c r="O673" s="2">
        <v>1960.56</v>
      </c>
      <c r="P673" s="2">
        <v>30715.439999999999</v>
      </c>
      <c r="Q673" s="2">
        <v>8169</v>
      </c>
      <c r="R673" s="2">
        <v>22546.44</v>
      </c>
      <c r="S673" s="1">
        <v>45087</v>
      </c>
      <c r="T673" s="2">
        <f t="shared" si="30"/>
        <v>36490.067367034157</v>
      </c>
    </row>
    <row r="674" spans="1:20" x14ac:dyDescent="0.25">
      <c r="A674">
        <v>26751</v>
      </c>
      <c r="B674" t="s">
        <v>29</v>
      </c>
      <c r="C674" t="s">
        <v>37</v>
      </c>
      <c r="D674" t="s">
        <v>30</v>
      </c>
      <c r="E674" t="s">
        <v>45</v>
      </c>
      <c r="F674">
        <v>819</v>
      </c>
      <c r="G674" t="str">
        <f>_xlfn.XLOOKUP(C674,Summary!$D$6:$D$12,Summary!$C$6:$C$12)</f>
        <v>Ciarán</v>
      </c>
      <c r="H674" s="2">
        <v>3</v>
      </c>
      <c r="I674" s="2">
        <v>7</v>
      </c>
      <c r="J674" s="2">
        <v>5733</v>
      </c>
      <c r="K674" s="13">
        <f>VLOOKUP(C674,Summary!$D$6:$E$12,2,0)</f>
        <v>0.23</v>
      </c>
      <c r="L674" s="2" t="s">
        <v>84</v>
      </c>
      <c r="M674" s="2" t="str">
        <f t="shared" si="31"/>
        <v>vat not applied</v>
      </c>
      <c r="N674" s="2">
        <f t="shared" si="32"/>
        <v>1318.5900000000001</v>
      </c>
      <c r="O674" s="2">
        <v>515.97</v>
      </c>
      <c r="P674" s="2">
        <v>5217.03</v>
      </c>
      <c r="Q674" s="2">
        <v>4095</v>
      </c>
      <c r="R674" s="2">
        <v>1122.03</v>
      </c>
      <c r="S674" s="1">
        <v>45035</v>
      </c>
      <c r="T674" s="2">
        <f t="shared" si="30"/>
        <v>6402.1776293061203</v>
      </c>
    </row>
    <row r="675" spans="1:20" x14ac:dyDescent="0.25">
      <c r="A675">
        <v>65787</v>
      </c>
      <c r="B675" t="s">
        <v>38</v>
      </c>
      <c r="C675" t="s">
        <v>49</v>
      </c>
      <c r="D675" t="s">
        <v>35</v>
      </c>
      <c r="E675" t="s">
        <v>31</v>
      </c>
      <c r="F675">
        <v>345</v>
      </c>
      <c r="G675" t="str">
        <f>_xlfn.XLOOKUP(C675,Summary!$D$6:$D$12,Summary!$C$6:$C$12)</f>
        <v xml:space="preserve">Klaas </v>
      </c>
      <c r="H675" s="2">
        <v>5</v>
      </c>
      <c r="I675" s="2">
        <v>125</v>
      </c>
      <c r="J675" s="2">
        <v>43125</v>
      </c>
      <c r="K675" s="13">
        <f>VLOOKUP(C675,Summary!$D$6:$E$12,2,0)</f>
        <v>0.24</v>
      </c>
      <c r="L675" s="2" t="s">
        <v>84</v>
      </c>
      <c r="M675" s="2" t="str">
        <f t="shared" si="31"/>
        <v>vat not applied</v>
      </c>
      <c r="N675" s="2">
        <f t="shared" si="32"/>
        <v>10350</v>
      </c>
      <c r="O675" s="2">
        <v>0</v>
      </c>
      <c r="P675" s="2">
        <v>43125</v>
      </c>
      <c r="Q675" s="2">
        <v>41400</v>
      </c>
      <c r="R675" s="2">
        <v>1725</v>
      </c>
      <c r="S675" s="1">
        <v>45269</v>
      </c>
      <c r="T675" s="2">
        <f t="shared" si="30"/>
        <v>48158.714506161952</v>
      </c>
    </row>
    <row r="676" spans="1:20" x14ac:dyDescent="0.25">
      <c r="A676">
        <v>92123</v>
      </c>
      <c r="B676" t="s">
        <v>29</v>
      </c>
      <c r="C676" t="s">
        <v>34</v>
      </c>
      <c r="D676" t="s">
        <v>30</v>
      </c>
      <c r="E676" t="s">
        <v>44</v>
      </c>
      <c r="F676">
        <v>2155</v>
      </c>
      <c r="G676" t="str">
        <f>_xlfn.XLOOKUP(C676,Summary!$D$6:$D$12,Summary!$C$6:$C$12)</f>
        <v>Francoise</v>
      </c>
      <c r="H676" s="2">
        <v>3</v>
      </c>
      <c r="I676" s="2">
        <v>350</v>
      </c>
      <c r="J676" s="2">
        <v>754250</v>
      </c>
      <c r="K676" s="13">
        <f>VLOOKUP(C676,Summary!$D$6:$E$12,2,0)</f>
        <v>0.2</v>
      </c>
      <c r="L676" s="2" t="s">
        <v>83</v>
      </c>
      <c r="M676" s="2">
        <f t="shared" si="31"/>
        <v>150850</v>
      </c>
      <c r="N676" s="2">
        <f t="shared" si="32"/>
        <v>150850</v>
      </c>
      <c r="O676" s="2">
        <v>7542.5</v>
      </c>
      <c r="P676" s="2">
        <v>746707.5</v>
      </c>
      <c r="Q676" s="2">
        <v>560300</v>
      </c>
      <c r="R676" s="2">
        <v>186407.5</v>
      </c>
      <c r="S676" s="1">
        <v>44983</v>
      </c>
      <c r="T676" s="2">
        <f t="shared" si="30"/>
        <v>842288.93718893104</v>
      </c>
    </row>
    <row r="677" spans="1:20" x14ac:dyDescent="0.25">
      <c r="A677">
        <v>86862</v>
      </c>
      <c r="B677" t="s">
        <v>38</v>
      </c>
      <c r="C677" t="s">
        <v>32</v>
      </c>
      <c r="D677" t="s">
        <v>40</v>
      </c>
      <c r="E677" t="s">
        <v>46</v>
      </c>
      <c r="F677">
        <v>1085</v>
      </c>
      <c r="G677" t="str">
        <f>_xlfn.XLOOKUP(C677,Summary!$D$6:$D$12,Summary!$C$6:$C$12)</f>
        <v>Bertha</v>
      </c>
      <c r="H677" s="2">
        <v>10</v>
      </c>
      <c r="I677" s="2">
        <v>125</v>
      </c>
      <c r="J677" s="2">
        <v>135625</v>
      </c>
      <c r="K677" s="13">
        <f>VLOOKUP(C677,Summary!$D$6:$E$12,2,0)</f>
        <v>0.19</v>
      </c>
      <c r="L677" s="2" t="s">
        <v>84</v>
      </c>
      <c r="M677" s="2" t="str">
        <f t="shared" si="31"/>
        <v>vat not applied</v>
      </c>
      <c r="N677" s="2">
        <f t="shared" si="32"/>
        <v>25768.75</v>
      </c>
      <c r="O677" s="2">
        <v>20343.75</v>
      </c>
      <c r="P677" s="2">
        <v>115281.25</v>
      </c>
      <c r="Q677" s="2">
        <v>130200</v>
      </c>
      <c r="R677" s="2">
        <v>-14918.75</v>
      </c>
      <c r="S677" s="1">
        <v>45111</v>
      </c>
      <c r="T677" s="2">
        <f t="shared" si="30"/>
        <v>151455.66735995861</v>
      </c>
    </row>
    <row r="678" spans="1:20" x14ac:dyDescent="0.25">
      <c r="A678">
        <v>98174</v>
      </c>
      <c r="B678" t="s">
        <v>33</v>
      </c>
      <c r="C678" t="s">
        <v>34</v>
      </c>
      <c r="D678" t="s">
        <v>40</v>
      </c>
      <c r="E678" t="s">
        <v>45</v>
      </c>
      <c r="F678">
        <v>2101</v>
      </c>
      <c r="G678" t="str">
        <f>_xlfn.XLOOKUP(C678,Summary!$D$6:$D$12,Summary!$C$6:$C$12)</f>
        <v>Francoise</v>
      </c>
      <c r="H678" s="2">
        <v>10</v>
      </c>
      <c r="I678" s="2">
        <v>15</v>
      </c>
      <c r="J678" s="2">
        <v>31515</v>
      </c>
      <c r="K678" s="13">
        <f>VLOOKUP(C678,Summary!$D$6:$E$12,2,0)</f>
        <v>0.2</v>
      </c>
      <c r="L678" s="2" t="s">
        <v>83</v>
      </c>
      <c r="M678" s="2">
        <f t="shared" si="31"/>
        <v>6303</v>
      </c>
      <c r="N678" s="2">
        <f t="shared" si="32"/>
        <v>6303</v>
      </c>
      <c r="O678" s="2">
        <v>2206.0500000000002</v>
      </c>
      <c r="P678" s="2">
        <v>29308.95</v>
      </c>
      <c r="Q678" s="2">
        <v>21010</v>
      </c>
      <c r="R678" s="2">
        <v>8298.9500000000007</v>
      </c>
      <c r="S678" s="1">
        <v>44985</v>
      </c>
      <c r="T678" s="2">
        <f t="shared" si="30"/>
        <v>35193.551018242179</v>
      </c>
    </row>
    <row r="679" spans="1:20" x14ac:dyDescent="0.25">
      <c r="A679">
        <v>80672</v>
      </c>
      <c r="B679" t="s">
        <v>39</v>
      </c>
      <c r="C679" t="s">
        <v>32</v>
      </c>
      <c r="D679" t="s">
        <v>41</v>
      </c>
      <c r="E679" t="s">
        <v>46</v>
      </c>
      <c r="F679">
        <v>2536</v>
      </c>
      <c r="G679" t="str">
        <f>_xlfn.XLOOKUP(C679,Summary!$D$6:$D$12,Summary!$C$6:$C$12)</f>
        <v>Bertha</v>
      </c>
      <c r="H679" s="2">
        <v>120</v>
      </c>
      <c r="I679" s="2">
        <v>300</v>
      </c>
      <c r="J679" s="2">
        <v>760800</v>
      </c>
      <c r="K679" s="13">
        <f>VLOOKUP(C679,Summary!$D$6:$E$12,2,0)</f>
        <v>0.19</v>
      </c>
      <c r="L679" s="2" t="s">
        <v>84</v>
      </c>
      <c r="M679" s="2" t="str">
        <f t="shared" si="31"/>
        <v>vat not applied</v>
      </c>
      <c r="N679" s="2">
        <f t="shared" si="32"/>
        <v>144552</v>
      </c>
      <c r="O679" s="2">
        <v>106512</v>
      </c>
      <c r="P679" s="2">
        <v>654288</v>
      </c>
      <c r="Q679" s="2">
        <v>634000</v>
      </c>
      <c r="R679" s="2">
        <v>20288</v>
      </c>
      <c r="S679" s="1">
        <v>45084</v>
      </c>
      <c r="T679" s="2">
        <f t="shared" si="30"/>
        <v>849603.47817479447</v>
      </c>
    </row>
    <row r="680" spans="1:20" x14ac:dyDescent="0.25">
      <c r="A680">
        <v>67216</v>
      </c>
      <c r="B680" t="s">
        <v>33</v>
      </c>
      <c r="C680" t="s">
        <v>47</v>
      </c>
      <c r="D680" t="s">
        <v>30</v>
      </c>
      <c r="E680" t="s">
        <v>45</v>
      </c>
      <c r="F680">
        <v>2791</v>
      </c>
      <c r="G680" t="str">
        <f>_xlfn.XLOOKUP(C680,Summary!$D$6:$D$12,Summary!$C$6:$C$12)</f>
        <v>Pedro</v>
      </c>
      <c r="H680" s="2">
        <v>3</v>
      </c>
      <c r="I680" s="2">
        <v>15</v>
      </c>
      <c r="J680" s="2">
        <v>41865</v>
      </c>
      <c r="K680" s="13">
        <f>VLOOKUP(C680,Summary!$D$6:$E$12,2,0)</f>
        <v>0.21</v>
      </c>
      <c r="L680" s="2" t="s">
        <v>84</v>
      </c>
      <c r="M680" s="2" t="str">
        <f t="shared" si="31"/>
        <v>vat not applied</v>
      </c>
      <c r="N680" s="2">
        <f t="shared" si="32"/>
        <v>8791.65</v>
      </c>
      <c r="O680" s="2">
        <v>2093.25</v>
      </c>
      <c r="P680" s="2">
        <v>39771.75</v>
      </c>
      <c r="Q680" s="2">
        <v>27910</v>
      </c>
      <c r="R680" s="2">
        <v>11861.75</v>
      </c>
      <c r="S680" s="1">
        <v>45089</v>
      </c>
      <c r="T680" s="2">
        <f t="shared" si="30"/>
        <v>46751.642499721042</v>
      </c>
    </row>
    <row r="681" spans="1:20" x14ac:dyDescent="0.25">
      <c r="A681">
        <v>76243</v>
      </c>
      <c r="B681" t="s">
        <v>29</v>
      </c>
      <c r="C681" t="s">
        <v>47</v>
      </c>
      <c r="D681" t="s">
        <v>41</v>
      </c>
      <c r="E681" t="s">
        <v>45</v>
      </c>
      <c r="F681">
        <v>609</v>
      </c>
      <c r="G681" t="str">
        <f>_xlfn.XLOOKUP(C681,Summary!$D$6:$D$12,Summary!$C$6:$C$12)</f>
        <v>Pedro</v>
      </c>
      <c r="H681" s="2">
        <v>120</v>
      </c>
      <c r="I681" s="2">
        <v>20</v>
      </c>
      <c r="J681" s="2">
        <v>12180</v>
      </c>
      <c r="K681" s="13">
        <f>VLOOKUP(C681,Summary!$D$6:$E$12,2,0)</f>
        <v>0.21</v>
      </c>
      <c r="L681" s="2" t="s">
        <v>83</v>
      </c>
      <c r="M681" s="2">
        <f t="shared" si="31"/>
        <v>2557.7999999999997</v>
      </c>
      <c r="N681" s="2">
        <f t="shared" si="32"/>
        <v>2557.7999999999997</v>
      </c>
      <c r="O681" s="2">
        <v>852.6</v>
      </c>
      <c r="P681" s="2">
        <v>11327.4</v>
      </c>
      <c r="Q681" s="2">
        <v>6090</v>
      </c>
      <c r="R681" s="2">
        <v>5237.3999999999996</v>
      </c>
      <c r="S681" s="1">
        <v>45074</v>
      </c>
      <c r="T681" s="2">
        <f t="shared" si="30"/>
        <v>13601.696062262088</v>
      </c>
    </row>
    <row r="682" spans="1:20" x14ac:dyDescent="0.25">
      <c r="A682">
        <v>53988</v>
      </c>
      <c r="B682" t="s">
        <v>39</v>
      </c>
      <c r="C682" t="s">
        <v>48</v>
      </c>
      <c r="D682" t="s">
        <v>42</v>
      </c>
      <c r="E682" t="s">
        <v>44</v>
      </c>
      <c r="F682">
        <v>2844</v>
      </c>
      <c r="G682" t="str">
        <f>_xlfn.XLOOKUP(C682,Summary!$D$6:$D$12,Summary!$C$6:$C$12)</f>
        <v>Luigi</v>
      </c>
      <c r="H682" s="2">
        <v>250</v>
      </c>
      <c r="I682" s="2">
        <v>300</v>
      </c>
      <c r="J682" s="2">
        <v>853200</v>
      </c>
      <c r="K682" s="13">
        <f>VLOOKUP(C682,Summary!$D$6:$E$12,2,0)</f>
        <v>0.22</v>
      </c>
      <c r="L682" s="2" t="s">
        <v>84</v>
      </c>
      <c r="M682" s="2" t="str">
        <f t="shared" si="31"/>
        <v>vat not applied</v>
      </c>
      <c r="N682" s="2">
        <f t="shared" si="32"/>
        <v>187704</v>
      </c>
      <c r="O682" s="2">
        <v>25596</v>
      </c>
      <c r="P682" s="2">
        <v>827604</v>
      </c>
      <c r="Q682" s="2">
        <v>711000</v>
      </c>
      <c r="R682" s="2">
        <v>116604</v>
      </c>
      <c r="S682" s="1">
        <v>45007</v>
      </c>
      <c r="T682" s="2">
        <f t="shared" si="30"/>
        <v>952788.75864712754</v>
      </c>
    </row>
    <row r="683" spans="1:20" x14ac:dyDescent="0.25">
      <c r="A683">
        <v>21512</v>
      </c>
      <c r="B683" t="s">
        <v>39</v>
      </c>
      <c r="C683" t="s">
        <v>32</v>
      </c>
      <c r="D683" t="s">
        <v>43</v>
      </c>
      <c r="E683" t="s">
        <v>44</v>
      </c>
      <c r="F683">
        <v>259</v>
      </c>
      <c r="G683" t="str">
        <f>_xlfn.XLOOKUP(C683,Summary!$D$6:$D$12,Summary!$C$6:$C$12)</f>
        <v>Bertha</v>
      </c>
      <c r="H683" s="2">
        <v>260</v>
      </c>
      <c r="I683" s="2">
        <v>300</v>
      </c>
      <c r="J683" s="2">
        <v>77700</v>
      </c>
      <c r="K683" s="13">
        <f>VLOOKUP(C683,Summary!$D$6:$E$12,2,0)</f>
        <v>0.19</v>
      </c>
      <c r="L683" s="2" t="s">
        <v>84</v>
      </c>
      <c r="M683" s="2" t="str">
        <f t="shared" si="31"/>
        <v>vat not applied</v>
      </c>
      <c r="N683" s="2">
        <f t="shared" si="32"/>
        <v>14763</v>
      </c>
      <c r="O683" s="2">
        <v>1554</v>
      </c>
      <c r="P683" s="2">
        <v>76146</v>
      </c>
      <c r="Q683" s="2">
        <v>64750</v>
      </c>
      <c r="R683" s="2">
        <v>11396</v>
      </c>
      <c r="S683" s="1">
        <v>45117</v>
      </c>
      <c r="T683" s="2">
        <f t="shared" si="30"/>
        <v>86769.440397189188</v>
      </c>
    </row>
    <row r="684" spans="1:20" x14ac:dyDescent="0.25">
      <c r="A684">
        <v>34559</v>
      </c>
      <c r="B684" t="s">
        <v>36</v>
      </c>
      <c r="C684" t="s">
        <v>34</v>
      </c>
      <c r="D684" t="s">
        <v>41</v>
      </c>
      <c r="E684" t="s">
        <v>46</v>
      </c>
      <c r="F684">
        <v>604</v>
      </c>
      <c r="G684" t="str">
        <f>_xlfn.XLOOKUP(C684,Summary!$D$6:$D$12,Summary!$C$6:$C$12)</f>
        <v>Francoise</v>
      </c>
      <c r="H684" s="2">
        <v>120</v>
      </c>
      <c r="I684" s="2">
        <v>12</v>
      </c>
      <c r="J684" s="2">
        <v>7248</v>
      </c>
      <c r="K684" s="13">
        <f>VLOOKUP(C684,Summary!$D$6:$E$12,2,0)</f>
        <v>0.2</v>
      </c>
      <c r="L684" s="2" t="s">
        <v>83</v>
      </c>
      <c r="M684" s="2">
        <f t="shared" si="31"/>
        <v>1449.6000000000001</v>
      </c>
      <c r="N684" s="2">
        <f t="shared" si="32"/>
        <v>1449.6000000000001</v>
      </c>
      <c r="O684" s="2">
        <v>942.24</v>
      </c>
      <c r="P684" s="2">
        <v>6305.76</v>
      </c>
      <c r="Q684" s="2">
        <v>1812</v>
      </c>
      <c r="R684" s="2">
        <v>4493.76</v>
      </c>
      <c r="S684" s="1">
        <v>44934</v>
      </c>
      <c r="T684" s="2">
        <f t="shared" si="30"/>
        <v>8094.0142084791141</v>
      </c>
    </row>
    <row r="685" spans="1:20" x14ac:dyDescent="0.25">
      <c r="A685">
        <v>83036</v>
      </c>
      <c r="B685" t="s">
        <v>38</v>
      </c>
      <c r="C685" t="s">
        <v>32</v>
      </c>
      <c r="D685" t="s">
        <v>40</v>
      </c>
      <c r="E685" t="s">
        <v>44</v>
      </c>
      <c r="F685">
        <v>1706</v>
      </c>
      <c r="G685" t="str">
        <f>_xlfn.XLOOKUP(C685,Summary!$D$6:$D$12,Summary!$C$6:$C$12)</f>
        <v>Bertha</v>
      </c>
      <c r="H685" s="2">
        <v>10</v>
      </c>
      <c r="I685" s="2">
        <v>125</v>
      </c>
      <c r="J685" s="2">
        <v>213250</v>
      </c>
      <c r="K685" s="13">
        <f>VLOOKUP(C685,Summary!$D$6:$E$12,2,0)</f>
        <v>0.19</v>
      </c>
      <c r="L685" s="2" t="s">
        <v>84</v>
      </c>
      <c r="M685" s="2" t="str">
        <f t="shared" si="31"/>
        <v>vat not applied</v>
      </c>
      <c r="N685" s="2">
        <f t="shared" si="32"/>
        <v>40517.5</v>
      </c>
      <c r="O685" s="2">
        <v>6397.5</v>
      </c>
      <c r="P685" s="2">
        <v>206852.5</v>
      </c>
      <c r="Q685" s="2">
        <v>204720</v>
      </c>
      <c r="R685" s="2">
        <v>2132.5</v>
      </c>
      <c r="S685" s="1">
        <v>45244</v>
      </c>
      <c r="T685" s="2">
        <f t="shared" si="30"/>
        <v>238141.3534710501</v>
      </c>
    </row>
    <row r="686" spans="1:20" x14ac:dyDescent="0.25">
      <c r="A686">
        <v>30825</v>
      </c>
      <c r="B686" t="s">
        <v>39</v>
      </c>
      <c r="C686" t="s">
        <v>49</v>
      </c>
      <c r="D686" t="s">
        <v>42</v>
      </c>
      <c r="E686" t="s">
        <v>45</v>
      </c>
      <c r="F686">
        <v>2134</v>
      </c>
      <c r="G686" t="str">
        <f>_xlfn.XLOOKUP(C686,Summary!$D$6:$D$12,Summary!$C$6:$C$12)</f>
        <v xml:space="preserve">Klaas </v>
      </c>
      <c r="H686" s="2">
        <v>250</v>
      </c>
      <c r="I686" s="2">
        <v>300</v>
      </c>
      <c r="J686" s="2">
        <v>640200</v>
      </c>
      <c r="K686" s="13">
        <f>VLOOKUP(C686,Summary!$D$6:$E$12,2,0)</f>
        <v>0.24</v>
      </c>
      <c r="L686" s="2" t="s">
        <v>84</v>
      </c>
      <c r="M686" s="2" t="str">
        <f t="shared" si="31"/>
        <v>vat not applied</v>
      </c>
      <c r="N686" s="2">
        <f t="shared" si="32"/>
        <v>153648</v>
      </c>
      <c r="O686" s="2">
        <v>51216</v>
      </c>
      <c r="P686" s="2">
        <v>588984</v>
      </c>
      <c r="Q686" s="2">
        <v>533500</v>
      </c>
      <c r="R686" s="2">
        <v>55484</v>
      </c>
      <c r="S686" s="1">
        <v>45065</v>
      </c>
      <c r="T686" s="2">
        <f t="shared" si="30"/>
        <v>714926.58612973639</v>
      </c>
    </row>
    <row r="687" spans="1:20" x14ac:dyDescent="0.25">
      <c r="A687">
        <v>86228</v>
      </c>
      <c r="B687" t="s">
        <v>29</v>
      </c>
      <c r="C687" t="s">
        <v>47</v>
      </c>
      <c r="D687" t="s">
        <v>35</v>
      </c>
      <c r="E687" t="s">
        <v>46</v>
      </c>
      <c r="F687">
        <v>1715</v>
      </c>
      <c r="G687" t="str">
        <f>_xlfn.XLOOKUP(C687,Summary!$D$6:$D$12,Summary!$C$6:$C$12)</f>
        <v>Pedro</v>
      </c>
      <c r="H687" s="2">
        <v>5</v>
      </c>
      <c r="I687" s="2">
        <v>20</v>
      </c>
      <c r="J687" s="2">
        <v>34300</v>
      </c>
      <c r="K687" s="13">
        <f>VLOOKUP(C687,Summary!$D$6:$E$12,2,0)</f>
        <v>0.21</v>
      </c>
      <c r="L687" s="2" t="s">
        <v>84</v>
      </c>
      <c r="M687" s="2" t="str">
        <f t="shared" si="31"/>
        <v>vat not applied</v>
      </c>
      <c r="N687" s="2">
        <f t="shared" si="32"/>
        <v>7203</v>
      </c>
      <c r="O687" s="2">
        <v>4116</v>
      </c>
      <c r="P687" s="2">
        <v>30184</v>
      </c>
      <c r="Q687" s="2">
        <v>17150</v>
      </c>
      <c r="R687" s="2">
        <v>13034</v>
      </c>
      <c r="S687" s="1">
        <v>45113</v>
      </c>
      <c r="T687" s="2">
        <f t="shared" si="30"/>
        <v>38303.626842002428</v>
      </c>
    </row>
    <row r="688" spans="1:20" x14ac:dyDescent="0.25">
      <c r="A688">
        <v>17855</v>
      </c>
      <c r="B688" t="s">
        <v>36</v>
      </c>
      <c r="C688" t="s">
        <v>47</v>
      </c>
      <c r="D688" t="s">
        <v>30</v>
      </c>
      <c r="E688" t="s">
        <v>45</v>
      </c>
      <c r="F688">
        <v>727</v>
      </c>
      <c r="G688" t="str">
        <f>_xlfn.XLOOKUP(C688,Summary!$D$6:$D$12,Summary!$C$6:$C$12)</f>
        <v>Pedro</v>
      </c>
      <c r="H688" s="2">
        <v>3</v>
      </c>
      <c r="I688" s="2">
        <v>12</v>
      </c>
      <c r="J688" s="2">
        <v>8724</v>
      </c>
      <c r="K688" s="13">
        <f>VLOOKUP(C688,Summary!$D$6:$E$12,2,0)</f>
        <v>0.21</v>
      </c>
      <c r="L688" s="2" t="s">
        <v>83</v>
      </c>
      <c r="M688" s="2">
        <f t="shared" si="31"/>
        <v>1832.04</v>
      </c>
      <c r="N688" s="2">
        <f t="shared" si="32"/>
        <v>1832.04</v>
      </c>
      <c r="O688" s="2">
        <v>610.67999999999995</v>
      </c>
      <c r="P688" s="2">
        <v>8113.32</v>
      </c>
      <c r="Q688" s="2">
        <v>2181</v>
      </c>
      <c r="R688" s="2">
        <v>5932.32</v>
      </c>
      <c r="S688" s="1">
        <v>44989</v>
      </c>
      <c r="T688" s="2">
        <f t="shared" si="30"/>
        <v>9742.298558881319</v>
      </c>
    </row>
    <row r="689" spans="1:20" x14ac:dyDescent="0.25">
      <c r="A689">
        <v>62163</v>
      </c>
      <c r="B689" t="s">
        <v>29</v>
      </c>
      <c r="C689" t="s">
        <v>47</v>
      </c>
      <c r="D689" t="s">
        <v>40</v>
      </c>
      <c r="E689" t="s">
        <v>45</v>
      </c>
      <c r="F689">
        <v>2689</v>
      </c>
      <c r="G689" t="str">
        <f>_xlfn.XLOOKUP(C689,Summary!$D$6:$D$12,Summary!$C$6:$C$12)</f>
        <v>Pedro</v>
      </c>
      <c r="H689" s="2">
        <v>10</v>
      </c>
      <c r="I689" s="2">
        <v>7</v>
      </c>
      <c r="J689" s="2">
        <v>18823</v>
      </c>
      <c r="K689" s="13">
        <f>VLOOKUP(C689,Summary!$D$6:$E$12,2,0)</f>
        <v>0.21</v>
      </c>
      <c r="L689" s="2" t="s">
        <v>84</v>
      </c>
      <c r="M689" s="2" t="str">
        <f t="shared" si="31"/>
        <v>vat not applied</v>
      </c>
      <c r="N689" s="2">
        <f t="shared" si="32"/>
        <v>3952.83</v>
      </c>
      <c r="O689" s="2">
        <v>941.15</v>
      </c>
      <c r="P689" s="2">
        <v>17881.849999999999</v>
      </c>
      <c r="Q689" s="2">
        <v>13445</v>
      </c>
      <c r="R689" s="2">
        <v>4436.8499999999985</v>
      </c>
      <c r="S689" s="1">
        <v>44928</v>
      </c>
      <c r="T689" s="2">
        <f t="shared" si="30"/>
        <v>21020.09236288664</v>
      </c>
    </row>
    <row r="690" spans="1:20" x14ac:dyDescent="0.25">
      <c r="A690">
        <v>48322</v>
      </c>
      <c r="B690" t="s">
        <v>33</v>
      </c>
      <c r="C690" t="s">
        <v>47</v>
      </c>
      <c r="D690" t="s">
        <v>35</v>
      </c>
      <c r="E690" t="s">
        <v>44</v>
      </c>
      <c r="F690">
        <v>2214</v>
      </c>
      <c r="G690" t="str">
        <f>_xlfn.XLOOKUP(C690,Summary!$D$6:$D$12,Summary!$C$6:$C$12)</f>
        <v>Pedro</v>
      </c>
      <c r="H690" s="2">
        <v>5</v>
      </c>
      <c r="I690" s="2">
        <v>15</v>
      </c>
      <c r="J690" s="2">
        <v>33210</v>
      </c>
      <c r="K690" s="13">
        <f>VLOOKUP(C690,Summary!$D$6:$E$12,2,0)</f>
        <v>0.21</v>
      </c>
      <c r="L690" s="2" t="s">
        <v>84</v>
      </c>
      <c r="M690" s="2" t="str">
        <f t="shared" si="31"/>
        <v>vat not applied</v>
      </c>
      <c r="N690" s="2">
        <f t="shared" si="32"/>
        <v>6974.0999999999995</v>
      </c>
      <c r="O690" s="2">
        <v>332.1</v>
      </c>
      <c r="P690" s="2">
        <v>32877.9</v>
      </c>
      <c r="Q690" s="2">
        <v>22140</v>
      </c>
      <c r="R690" s="2">
        <v>10737.900000000001</v>
      </c>
      <c r="S690" s="1">
        <v>45128</v>
      </c>
      <c r="T690" s="2">
        <f t="shared" si="30"/>
        <v>37086.397884049584</v>
      </c>
    </row>
    <row r="691" spans="1:20" x14ac:dyDescent="0.25">
      <c r="A691">
        <v>66776</v>
      </c>
      <c r="B691" t="s">
        <v>36</v>
      </c>
      <c r="C691" t="s">
        <v>34</v>
      </c>
      <c r="D691" t="s">
        <v>30</v>
      </c>
      <c r="E691" t="s">
        <v>45</v>
      </c>
      <c r="F691">
        <v>1865</v>
      </c>
      <c r="G691" t="str">
        <f>_xlfn.XLOOKUP(C691,Summary!$D$6:$D$12,Summary!$C$6:$C$12)</f>
        <v>Francoise</v>
      </c>
      <c r="H691" s="2">
        <v>3</v>
      </c>
      <c r="I691" s="2">
        <v>12</v>
      </c>
      <c r="J691" s="2">
        <v>22380</v>
      </c>
      <c r="K691" s="13">
        <f>VLOOKUP(C691,Summary!$D$6:$E$12,2,0)</f>
        <v>0.2</v>
      </c>
      <c r="L691" s="2" t="s">
        <v>83</v>
      </c>
      <c r="M691" s="2">
        <f t="shared" si="31"/>
        <v>4476</v>
      </c>
      <c r="N691" s="2">
        <f t="shared" si="32"/>
        <v>4476</v>
      </c>
      <c r="O691" s="2">
        <v>1119</v>
      </c>
      <c r="P691" s="2">
        <v>21261</v>
      </c>
      <c r="Q691" s="2">
        <v>5595</v>
      </c>
      <c r="R691" s="2">
        <v>15666</v>
      </c>
      <c r="S691" s="1">
        <v>45102</v>
      </c>
      <c r="T691" s="2">
        <f t="shared" si="30"/>
        <v>24992.278971545609</v>
      </c>
    </row>
    <row r="692" spans="1:20" x14ac:dyDescent="0.25">
      <c r="A692">
        <v>75990</v>
      </c>
      <c r="B692" t="s">
        <v>36</v>
      </c>
      <c r="C692" t="s">
        <v>34</v>
      </c>
      <c r="D692" t="s">
        <v>40</v>
      </c>
      <c r="E692" t="s">
        <v>46</v>
      </c>
      <c r="F692">
        <v>1198</v>
      </c>
      <c r="G692" t="str">
        <f>_xlfn.XLOOKUP(C692,Summary!$D$6:$D$12,Summary!$C$6:$C$12)</f>
        <v>Francoise</v>
      </c>
      <c r="H692" s="2">
        <v>10</v>
      </c>
      <c r="I692" s="2">
        <v>12</v>
      </c>
      <c r="J692" s="2">
        <v>14376</v>
      </c>
      <c r="K692" s="13">
        <f>VLOOKUP(C692,Summary!$D$6:$E$12,2,0)</f>
        <v>0.2</v>
      </c>
      <c r="L692" s="2" t="s">
        <v>83</v>
      </c>
      <c r="M692" s="2">
        <f t="shared" si="31"/>
        <v>2875.2000000000003</v>
      </c>
      <c r="N692" s="2">
        <f t="shared" si="32"/>
        <v>2875.2000000000003</v>
      </c>
      <c r="O692" s="2">
        <v>1581.36</v>
      </c>
      <c r="P692" s="2">
        <v>12794.64</v>
      </c>
      <c r="Q692" s="2">
        <v>3594</v>
      </c>
      <c r="R692" s="2">
        <v>9200.64</v>
      </c>
      <c r="S692" s="1">
        <v>45174</v>
      </c>
      <c r="T692" s="2">
        <f t="shared" si="30"/>
        <v>16054.021559201952</v>
      </c>
    </row>
    <row r="693" spans="1:20" x14ac:dyDescent="0.25">
      <c r="A693">
        <v>35944</v>
      </c>
      <c r="B693" t="s">
        <v>39</v>
      </c>
      <c r="C693" t="s">
        <v>34</v>
      </c>
      <c r="D693" t="s">
        <v>35</v>
      </c>
      <c r="E693" t="s">
        <v>45</v>
      </c>
      <c r="F693">
        <v>322</v>
      </c>
      <c r="G693" t="str">
        <f>_xlfn.XLOOKUP(C693,Summary!$D$6:$D$12,Summary!$C$6:$C$12)</f>
        <v>Francoise</v>
      </c>
      <c r="H693" s="2">
        <v>5</v>
      </c>
      <c r="I693" s="2">
        <v>300</v>
      </c>
      <c r="J693" s="2">
        <v>96600</v>
      </c>
      <c r="K693" s="13">
        <f>VLOOKUP(C693,Summary!$D$6:$E$12,2,0)</f>
        <v>0.2</v>
      </c>
      <c r="L693" s="2" t="s">
        <v>84</v>
      </c>
      <c r="M693" s="2" t="str">
        <f t="shared" si="31"/>
        <v>vat not applied</v>
      </c>
      <c r="N693" s="2">
        <f t="shared" si="32"/>
        <v>19320</v>
      </c>
      <c r="O693" s="2">
        <v>8694</v>
      </c>
      <c r="P693" s="2">
        <v>87906</v>
      </c>
      <c r="Q693" s="2">
        <v>80500</v>
      </c>
      <c r="R693" s="2">
        <v>7406</v>
      </c>
      <c r="S693" s="1">
        <v>45032</v>
      </c>
      <c r="T693" s="2">
        <f t="shared" si="30"/>
        <v>107875.52049380276</v>
      </c>
    </row>
    <row r="694" spans="1:20" x14ac:dyDescent="0.25">
      <c r="A694">
        <v>64084</v>
      </c>
      <c r="B694" t="s">
        <v>29</v>
      </c>
      <c r="C694" t="s">
        <v>48</v>
      </c>
      <c r="D694" t="s">
        <v>40</v>
      </c>
      <c r="E694" t="s">
        <v>45</v>
      </c>
      <c r="F694">
        <v>727</v>
      </c>
      <c r="G694" t="str">
        <f>_xlfn.XLOOKUP(C694,Summary!$D$6:$D$12,Summary!$C$6:$C$12)</f>
        <v>Luigi</v>
      </c>
      <c r="H694" s="2">
        <v>10</v>
      </c>
      <c r="I694" s="2">
        <v>350</v>
      </c>
      <c r="J694" s="2">
        <v>254450</v>
      </c>
      <c r="K694" s="13">
        <f>VLOOKUP(C694,Summary!$D$6:$E$12,2,0)</f>
        <v>0.22</v>
      </c>
      <c r="L694" s="2" t="s">
        <v>83</v>
      </c>
      <c r="M694" s="2">
        <f t="shared" si="31"/>
        <v>55979</v>
      </c>
      <c r="N694" s="2">
        <f t="shared" si="32"/>
        <v>55979</v>
      </c>
      <c r="O694" s="2">
        <v>15267</v>
      </c>
      <c r="P694" s="2">
        <v>239183</v>
      </c>
      <c r="Q694" s="2">
        <v>189020</v>
      </c>
      <c r="R694" s="2">
        <v>50163</v>
      </c>
      <c r="S694" s="1">
        <v>45231</v>
      </c>
      <c r="T694" s="2">
        <f t="shared" si="30"/>
        <v>284150.37463403842</v>
      </c>
    </row>
    <row r="695" spans="1:20" x14ac:dyDescent="0.25">
      <c r="A695">
        <v>82134</v>
      </c>
      <c r="B695" t="s">
        <v>29</v>
      </c>
      <c r="C695" t="s">
        <v>48</v>
      </c>
      <c r="D695" t="s">
        <v>40</v>
      </c>
      <c r="E695" t="s">
        <v>44</v>
      </c>
      <c r="F695">
        <v>2013</v>
      </c>
      <c r="G695" t="str">
        <f>_xlfn.XLOOKUP(C695,Summary!$D$6:$D$12,Summary!$C$6:$C$12)</f>
        <v>Luigi</v>
      </c>
      <c r="H695" s="2">
        <v>10</v>
      </c>
      <c r="I695" s="2">
        <v>7</v>
      </c>
      <c r="J695" s="2">
        <v>14091</v>
      </c>
      <c r="K695" s="13">
        <f>VLOOKUP(C695,Summary!$D$6:$E$12,2,0)</f>
        <v>0.22</v>
      </c>
      <c r="L695" s="2" t="s">
        <v>83</v>
      </c>
      <c r="M695" s="2">
        <f t="shared" si="31"/>
        <v>3100.02</v>
      </c>
      <c r="N695" s="2">
        <f t="shared" si="32"/>
        <v>3100.02</v>
      </c>
      <c r="O695" s="2">
        <v>281.82</v>
      </c>
      <c r="P695" s="2">
        <v>13809.18</v>
      </c>
      <c r="Q695" s="2">
        <v>10065</v>
      </c>
      <c r="R695" s="2">
        <v>3744.1800000000003</v>
      </c>
      <c r="S695" s="1">
        <v>45123</v>
      </c>
      <c r="T695" s="2">
        <f t="shared" si="30"/>
        <v>15735.755272030794</v>
      </c>
    </row>
    <row r="696" spans="1:20" x14ac:dyDescent="0.25">
      <c r="A696">
        <v>43580</v>
      </c>
      <c r="B696" t="s">
        <v>29</v>
      </c>
      <c r="C696" t="s">
        <v>47</v>
      </c>
      <c r="D696" t="s">
        <v>40</v>
      </c>
      <c r="E696" t="s">
        <v>46</v>
      </c>
      <c r="F696">
        <v>1197</v>
      </c>
      <c r="G696" t="str">
        <f>_xlfn.XLOOKUP(C696,Summary!$D$6:$D$12,Summary!$C$6:$C$12)</f>
        <v>Pedro</v>
      </c>
      <c r="H696" s="2">
        <v>10</v>
      </c>
      <c r="I696" s="2">
        <v>350</v>
      </c>
      <c r="J696" s="2">
        <v>418950</v>
      </c>
      <c r="K696" s="13">
        <f>VLOOKUP(C696,Summary!$D$6:$E$12,2,0)</f>
        <v>0.21</v>
      </c>
      <c r="L696" s="2" t="s">
        <v>84</v>
      </c>
      <c r="M696" s="2" t="str">
        <f t="shared" si="31"/>
        <v>vat not applied</v>
      </c>
      <c r="N696" s="2">
        <f t="shared" si="32"/>
        <v>87979.5</v>
      </c>
      <c r="O696" s="2">
        <v>50274</v>
      </c>
      <c r="P696" s="2">
        <v>368676</v>
      </c>
      <c r="Q696" s="2">
        <v>311220</v>
      </c>
      <c r="R696" s="2">
        <v>57456</v>
      </c>
      <c r="S696" s="1">
        <v>45063</v>
      </c>
      <c r="T696" s="2">
        <f t="shared" si="30"/>
        <v>467851.44214160112</v>
      </c>
    </row>
    <row r="697" spans="1:20" x14ac:dyDescent="0.25">
      <c r="A697">
        <v>96074</v>
      </c>
      <c r="B697" t="s">
        <v>33</v>
      </c>
      <c r="C697" t="s">
        <v>47</v>
      </c>
      <c r="D697" t="s">
        <v>40</v>
      </c>
      <c r="E697" t="s">
        <v>31</v>
      </c>
      <c r="F697">
        <v>974</v>
      </c>
      <c r="G697" t="str">
        <f>_xlfn.XLOOKUP(C697,Summary!$D$6:$D$12,Summary!$C$6:$C$12)</f>
        <v>Pedro</v>
      </c>
      <c r="H697" s="2">
        <v>10</v>
      </c>
      <c r="I697" s="2">
        <v>15</v>
      </c>
      <c r="J697" s="2">
        <v>14610</v>
      </c>
      <c r="K697" s="13">
        <f>VLOOKUP(C697,Summary!$D$6:$E$12,2,0)</f>
        <v>0.21</v>
      </c>
      <c r="L697" s="2" t="s">
        <v>84</v>
      </c>
      <c r="M697" s="2" t="str">
        <f t="shared" si="31"/>
        <v>vat not applied</v>
      </c>
      <c r="N697" s="2">
        <f t="shared" si="32"/>
        <v>3068.1</v>
      </c>
      <c r="O697" s="2">
        <v>0</v>
      </c>
      <c r="P697" s="2">
        <v>14610</v>
      </c>
      <c r="Q697" s="2">
        <v>9740</v>
      </c>
      <c r="R697" s="2">
        <v>4870</v>
      </c>
      <c r="S697" s="1">
        <v>45049</v>
      </c>
      <c r="T697" s="2">
        <f t="shared" si="30"/>
        <v>16315.334931826692</v>
      </c>
    </row>
    <row r="698" spans="1:20" x14ac:dyDescent="0.25">
      <c r="A698">
        <v>15295</v>
      </c>
      <c r="B698" t="s">
        <v>29</v>
      </c>
      <c r="C698" t="s">
        <v>48</v>
      </c>
      <c r="D698" t="s">
        <v>40</v>
      </c>
      <c r="E698" t="s">
        <v>45</v>
      </c>
      <c r="F698">
        <v>602</v>
      </c>
      <c r="G698" t="str">
        <f>_xlfn.XLOOKUP(C698,Summary!$D$6:$D$12,Summary!$C$6:$C$12)</f>
        <v>Luigi</v>
      </c>
      <c r="H698" s="2">
        <v>10</v>
      </c>
      <c r="I698" s="2">
        <v>350</v>
      </c>
      <c r="J698" s="2">
        <v>210700</v>
      </c>
      <c r="K698" s="13">
        <f>VLOOKUP(C698,Summary!$D$6:$E$12,2,0)</f>
        <v>0.22</v>
      </c>
      <c r="L698" s="2" t="s">
        <v>84</v>
      </c>
      <c r="M698" s="2" t="str">
        <f t="shared" si="31"/>
        <v>vat not applied</v>
      </c>
      <c r="N698" s="2">
        <f t="shared" si="32"/>
        <v>46354</v>
      </c>
      <c r="O698" s="2">
        <v>10535</v>
      </c>
      <c r="P698" s="2">
        <v>200165</v>
      </c>
      <c r="Q698" s="2">
        <v>156520</v>
      </c>
      <c r="R698" s="2">
        <v>43645</v>
      </c>
      <c r="S698" s="1">
        <v>45134</v>
      </c>
      <c r="T698" s="2">
        <f t="shared" si="30"/>
        <v>235293.70774372923</v>
      </c>
    </row>
    <row r="699" spans="1:20" x14ac:dyDescent="0.25">
      <c r="A699">
        <v>12276</v>
      </c>
      <c r="B699" t="s">
        <v>39</v>
      </c>
      <c r="C699" t="s">
        <v>34</v>
      </c>
      <c r="D699" t="s">
        <v>43</v>
      </c>
      <c r="E699" t="s">
        <v>46</v>
      </c>
      <c r="F699">
        <v>2475</v>
      </c>
      <c r="G699" t="str">
        <f>_xlfn.XLOOKUP(C699,Summary!$D$6:$D$12,Summary!$C$6:$C$12)</f>
        <v>Francoise</v>
      </c>
      <c r="H699" s="2">
        <v>260</v>
      </c>
      <c r="I699" s="2">
        <v>300</v>
      </c>
      <c r="J699" s="2">
        <v>742500</v>
      </c>
      <c r="K699" s="13">
        <f>VLOOKUP(C699,Summary!$D$6:$E$12,2,0)</f>
        <v>0.2</v>
      </c>
      <c r="L699" s="2" t="s">
        <v>84</v>
      </c>
      <c r="M699" s="2" t="str">
        <f t="shared" si="31"/>
        <v>vat not applied</v>
      </c>
      <c r="N699" s="2">
        <f t="shared" si="32"/>
        <v>148500</v>
      </c>
      <c r="O699" s="2">
        <v>111375</v>
      </c>
      <c r="P699" s="2">
        <v>631125</v>
      </c>
      <c r="Q699" s="2">
        <v>618750</v>
      </c>
      <c r="R699" s="2">
        <v>12375</v>
      </c>
      <c r="S699" s="1">
        <v>45110</v>
      </c>
      <c r="T699" s="2">
        <f t="shared" si="30"/>
        <v>829167.43236696231</v>
      </c>
    </row>
    <row r="700" spans="1:20" x14ac:dyDescent="0.25">
      <c r="A700">
        <v>42036</v>
      </c>
      <c r="B700" t="s">
        <v>29</v>
      </c>
      <c r="C700" t="s">
        <v>49</v>
      </c>
      <c r="D700" t="s">
        <v>40</v>
      </c>
      <c r="E700" t="s">
        <v>44</v>
      </c>
      <c r="F700">
        <v>2852</v>
      </c>
      <c r="G700" t="str">
        <f>_xlfn.XLOOKUP(C700,Summary!$D$6:$D$12,Summary!$C$6:$C$12)</f>
        <v xml:space="preserve">Klaas </v>
      </c>
      <c r="H700" s="2">
        <v>10</v>
      </c>
      <c r="I700" s="2">
        <v>350</v>
      </c>
      <c r="J700" s="2">
        <v>998200</v>
      </c>
      <c r="K700" s="13">
        <f>VLOOKUP(C700,Summary!$D$6:$E$12,2,0)</f>
        <v>0.24</v>
      </c>
      <c r="L700" s="2" t="s">
        <v>83</v>
      </c>
      <c r="M700" s="2">
        <f t="shared" si="31"/>
        <v>239568</v>
      </c>
      <c r="N700" s="2">
        <f t="shared" si="32"/>
        <v>239568</v>
      </c>
      <c r="O700" s="2">
        <v>19964</v>
      </c>
      <c r="P700" s="2">
        <v>978236</v>
      </c>
      <c r="Q700" s="2">
        <v>741520</v>
      </c>
      <c r="R700" s="2">
        <v>236716</v>
      </c>
      <c r="S700" s="1">
        <v>45070</v>
      </c>
      <c r="T700" s="2">
        <f t="shared" si="30"/>
        <v>1114713.7117692952</v>
      </c>
    </row>
    <row r="701" spans="1:20" x14ac:dyDescent="0.25">
      <c r="A701">
        <v>85076</v>
      </c>
      <c r="B701" t="s">
        <v>29</v>
      </c>
      <c r="C701" t="s">
        <v>32</v>
      </c>
      <c r="D701" t="s">
        <v>30</v>
      </c>
      <c r="E701" t="s">
        <v>45</v>
      </c>
      <c r="F701">
        <v>1016</v>
      </c>
      <c r="G701" t="str">
        <f>_xlfn.XLOOKUP(C701,Summary!$D$6:$D$12,Summary!$C$6:$C$12)</f>
        <v>Bertha</v>
      </c>
      <c r="H701" s="2">
        <v>3</v>
      </c>
      <c r="I701" s="2">
        <v>7</v>
      </c>
      <c r="J701" s="2">
        <v>7112</v>
      </c>
      <c r="K701" s="13">
        <f>VLOOKUP(C701,Summary!$D$6:$E$12,2,0)</f>
        <v>0.19</v>
      </c>
      <c r="L701" s="2" t="s">
        <v>83</v>
      </c>
      <c r="M701" s="2">
        <f t="shared" si="31"/>
        <v>1351.28</v>
      </c>
      <c r="N701" s="2">
        <f t="shared" si="32"/>
        <v>1351.28</v>
      </c>
      <c r="O701" s="2">
        <v>355.6</v>
      </c>
      <c r="P701" s="2">
        <v>6756.4</v>
      </c>
      <c r="Q701" s="2">
        <v>5080</v>
      </c>
      <c r="R701" s="2">
        <v>1676.3999999999996</v>
      </c>
      <c r="S701" s="1">
        <v>45233</v>
      </c>
      <c r="T701" s="2">
        <f t="shared" si="30"/>
        <v>7942.139769688667</v>
      </c>
    </row>
    <row r="702" spans="1:20" x14ac:dyDescent="0.25">
      <c r="A702">
        <v>9765</v>
      </c>
      <c r="B702" t="s">
        <v>29</v>
      </c>
      <c r="C702" t="s">
        <v>37</v>
      </c>
      <c r="D702" t="s">
        <v>30</v>
      </c>
      <c r="E702" t="s">
        <v>46</v>
      </c>
      <c r="F702">
        <v>8746</v>
      </c>
      <c r="G702" t="str">
        <f>_xlfn.XLOOKUP(C702,Summary!$D$6:$D$12,Summary!$C$6:$C$12)</f>
        <v>Ciarán</v>
      </c>
      <c r="H702" s="2"/>
      <c r="I702" s="2"/>
      <c r="J702" s="2"/>
      <c r="K702" s="13">
        <f>VLOOKUP(C702,Summary!$D$6:$E$12,2,0)</f>
        <v>0.23</v>
      </c>
      <c r="L702" s="2"/>
      <c r="M702" s="2" t="str">
        <f>IF(L702="Yes",N702,"vat not applied")</f>
        <v>vat not applied</v>
      </c>
      <c r="N702" s="2">
        <f>J702*K702</f>
        <v>0</v>
      </c>
      <c r="O702" s="2"/>
      <c r="P702" s="2"/>
      <c r="Q702" s="2"/>
      <c r="R702" s="2"/>
      <c r="S702" s="1"/>
      <c r="T702" s="2">
        <f t="shared" si="30"/>
        <v>0</v>
      </c>
    </row>
    <row r="705" spans="15:15" x14ac:dyDescent="0.25">
      <c r="O705" s="2"/>
    </row>
  </sheetData>
  <sortState xmlns:xlrd2="http://schemas.microsoft.com/office/spreadsheetml/2017/richdata2" ref="A2:S701">
    <sortCondition ref="A2:A701"/>
    <sortCondition ref="D2:D701"/>
    <sortCondition ref="B2:B701"/>
  </sortState>
  <pageMargins left="0.70866141732283472" right="0.70866141732283472" top="0.74803149606299213" bottom="0.74803149606299213" header="0.31496062992125984" footer="0.31496062992125984"/>
  <pageSetup paperSize="9" scale="75" fitToHeight="0" orientation="landscape" r:id="rId1"/>
  <legacyDrawing r:id="rId2"/>
  <tableParts count="1">
    <tablePart r:id="rId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B358A-4493-4602-AF0F-8A604DEB9A09}">
  <dimension ref="D3:E5"/>
  <sheetViews>
    <sheetView tabSelected="1" workbookViewId="0">
      <selection activeCell="N22" sqref="N22"/>
    </sheetView>
  </sheetViews>
  <sheetFormatPr defaultRowHeight="15" x14ac:dyDescent="0.25"/>
  <cols>
    <col min="4" max="4" width="11.28515625" customWidth="1"/>
    <col min="5" max="5" width="11.85546875" customWidth="1"/>
  </cols>
  <sheetData>
    <row r="3" spans="4:5" ht="15.75" x14ac:dyDescent="0.25">
      <c r="D3" s="4" t="s">
        <v>50</v>
      </c>
      <c r="E3" s="5" t="s">
        <v>51</v>
      </c>
    </row>
    <row r="4" spans="4:5" x14ac:dyDescent="0.25">
      <c r="D4" s="3">
        <v>0.75</v>
      </c>
      <c r="E4" s="3">
        <f>1-D4</f>
        <v>0.25</v>
      </c>
    </row>
    <row r="5" spans="4:5" x14ac:dyDescent="0.25">
      <c r="D5" s="6">
        <v>1</v>
      </c>
      <c r="E5" s="6">
        <v>1</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71C89-ECB5-4FC4-94CA-223C14F5EC9C}">
  <dimension ref="C5:R27"/>
  <sheetViews>
    <sheetView workbookViewId="0">
      <selection activeCell="B6" sqref="B6"/>
    </sheetView>
  </sheetViews>
  <sheetFormatPr defaultRowHeight="15" x14ac:dyDescent="0.25"/>
  <cols>
    <col min="3" max="3" width="11.7109375" customWidth="1"/>
    <col min="4" max="4" width="12" bestFit="1" customWidth="1"/>
    <col min="6" max="6" width="12" bestFit="1" customWidth="1"/>
    <col min="7" max="8" width="14.28515625" bestFit="1" customWidth="1"/>
    <col min="9" max="9" width="12" bestFit="1" customWidth="1"/>
  </cols>
  <sheetData>
    <row r="5" spans="3:18" x14ac:dyDescent="0.25">
      <c r="F5" t="s">
        <v>97</v>
      </c>
      <c r="G5" t="s">
        <v>99</v>
      </c>
    </row>
    <row r="6" spans="3:18" x14ac:dyDescent="0.25">
      <c r="C6" t="s">
        <v>86</v>
      </c>
      <c r="D6" t="s">
        <v>17</v>
      </c>
      <c r="E6" t="s">
        <v>85</v>
      </c>
      <c r="F6" t="s">
        <v>96</v>
      </c>
      <c r="G6" t="s">
        <v>98</v>
      </c>
      <c r="H6" t="s">
        <v>102</v>
      </c>
    </row>
    <row r="7" spans="3:18" x14ac:dyDescent="0.25">
      <c r="C7" t="s">
        <v>87</v>
      </c>
      <c r="D7" t="str" cm="1">
        <f t="array" ref="D7:D12">_xlfn.UNIQUE(Data!C2:C702)</f>
        <v>Italy</v>
      </c>
      <c r="E7" s="3">
        <v>0.22</v>
      </c>
      <c r="F7">
        <f>COUNTIF(Data!$C$2:$C$702,D7)</f>
        <v>111</v>
      </c>
      <c r="G7" s="14">
        <f>SUMIF(Data!$C$2:$C$702,D7,Data!$J$2:$J$702)</f>
        <v>22178620.5</v>
      </c>
      <c r="H7" s="16">
        <f t="shared" ref="H7:H13" si="0">G7/USD</f>
        <v>24767393.688116193</v>
      </c>
      <c r="Q7">
        <f>COUNT(D7:E12)</f>
        <v>6</v>
      </c>
      <c r="R7" t="s">
        <v>93</v>
      </c>
    </row>
    <row r="8" spans="3:18" x14ac:dyDescent="0.25">
      <c r="C8" t="s">
        <v>88</v>
      </c>
      <c r="D8" t="str">
        <v>Ireland</v>
      </c>
      <c r="E8" s="3">
        <v>0.23</v>
      </c>
      <c r="F8">
        <f>COUNTIF(Data!$C$2:$C$702,D8)</f>
        <v>113</v>
      </c>
      <c r="G8" s="14">
        <f>SUMIF(Data!$C$2:$C$702,D8,Data!$J$2:$J$702)</f>
        <v>20899481.5</v>
      </c>
      <c r="H8" s="16">
        <f t="shared" si="0"/>
        <v>23338948.704586975</v>
      </c>
    </row>
    <row r="9" spans="3:18" x14ac:dyDescent="0.25">
      <c r="C9" t="s">
        <v>89</v>
      </c>
      <c r="D9" t="str">
        <v>France</v>
      </c>
      <c r="E9" s="3">
        <v>0.2</v>
      </c>
      <c r="F9">
        <f>COUNTIF(Data!$C$2:$C$702,D9)</f>
        <v>120</v>
      </c>
      <c r="G9" s="14">
        <f>SUMIF(Data!$C$2:$C$702,D9,Data!$J$2:$J$702)</f>
        <v>22347976.5</v>
      </c>
      <c r="H9" s="16">
        <f t="shared" si="0"/>
        <v>24956517.566467624</v>
      </c>
      <c r="Q9">
        <f>COUNTA(D7:E12)</f>
        <v>12</v>
      </c>
      <c r="R9" t="s">
        <v>94</v>
      </c>
    </row>
    <row r="10" spans="3:18" x14ac:dyDescent="0.25">
      <c r="C10" t="s">
        <v>90</v>
      </c>
      <c r="D10" t="str">
        <v>Germany</v>
      </c>
      <c r="E10" s="3">
        <v>0.19</v>
      </c>
      <c r="F10">
        <f>COUNTIF(Data!$C$2:$C$702,D10)</f>
        <v>120</v>
      </c>
      <c r="G10" s="14">
        <f>SUMIF(Data!$C$2:$C$702,D10,Data!$J$2:$J$702)</f>
        <v>24328129.5</v>
      </c>
      <c r="H10" s="16">
        <f t="shared" si="0"/>
        <v>27167801.578189831</v>
      </c>
    </row>
    <row r="11" spans="3:18" x14ac:dyDescent="0.25">
      <c r="C11" t="s">
        <v>91</v>
      </c>
      <c r="D11" t="str">
        <v>Netherlands</v>
      </c>
      <c r="E11" s="3">
        <v>0.24</v>
      </c>
      <c r="F11">
        <f>COUNTIF(Data!$C$2:$C$702,D11)</f>
        <v>124</v>
      </c>
      <c r="G11" s="14">
        <f>SUMIF(Data!$C$2:$C$702,D11,Data!$J$2:$J$702)</f>
        <v>22576140.5</v>
      </c>
      <c r="H11" s="16">
        <f t="shared" si="0"/>
        <v>25211313.73891015</v>
      </c>
      <c r="Q11">
        <f>COUNTBLANK(D10:E14)</f>
        <v>4</v>
      </c>
      <c r="R11" t="s">
        <v>95</v>
      </c>
    </row>
    <row r="12" spans="3:18" x14ac:dyDescent="0.25">
      <c r="C12" t="s">
        <v>92</v>
      </c>
      <c r="D12" t="str">
        <v>Spain</v>
      </c>
      <c r="E12" s="3">
        <v>0.21</v>
      </c>
      <c r="F12">
        <f>COUNTIF(Data!$C$2:$C$702,D12)</f>
        <v>113</v>
      </c>
      <c r="G12" s="14">
        <f>SUMIF(Data!$C$2:$C$702,D12,Data!$J$2:$J$702)</f>
        <v>15601250</v>
      </c>
      <c r="H12" s="16">
        <f t="shared" si="0"/>
        <v>17422287.413084269</v>
      </c>
    </row>
    <row r="13" spans="3:18" x14ac:dyDescent="0.25">
      <c r="E13" s="3"/>
      <c r="G13" s="14"/>
      <c r="H13" s="16"/>
    </row>
    <row r="19" spans="4:10" x14ac:dyDescent="0.25">
      <c r="I19" s="17">
        <f>SUM(DollarSales)</f>
        <v>142864262.68935487</v>
      </c>
      <c r="J19" t="s">
        <v>104</v>
      </c>
    </row>
    <row r="20" spans="4:10" x14ac:dyDescent="0.25">
      <c r="I20" s="17">
        <f>MAX(DollarSales)</f>
        <v>1348444.0061725345</v>
      </c>
      <c r="J20" t="s">
        <v>105</v>
      </c>
    </row>
    <row r="21" spans="4:10" x14ac:dyDescent="0.25">
      <c r="F21">
        <v>0.89547655999999998</v>
      </c>
      <c r="I21" s="17">
        <f>MIN(DollarSales)</f>
        <v>0</v>
      </c>
      <c r="J21" t="s">
        <v>106</v>
      </c>
    </row>
    <row r="22" spans="4:10" x14ac:dyDescent="0.25">
      <c r="I22" s="17">
        <f>AVERAGE(DollarSales)</f>
        <v>203800.6600418757</v>
      </c>
      <c r="J22" t="s">
        <v>107</v>
      </c>
    </row>
    <row r="23" spans="4:10" x14ac:dyDescent="0.25">
      <c r="I23" s="17"/>
    </row>
    <row r="27" spans="4:10" x14ac:dyDescent="0.25">
      <c r="D27" t="s">
        <v>20</v>
      </c>
      <c r="E27">
        <f>SUM(Sales2023[Units Sold])</f>
        <v>1134552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25BED-4A81-4642-9C57-1241251F9AFD}">
  <dimension ref="D2:E13"/>
  <sheetViews>
    <sheetView workbookViewId="0">
      <selection activeCell="C32" sqref="C32"/>
    </sheetView>
  </sheetViews>
  <sheetFormatPr defaultRowHeight="15" x14ac:dyDescent="0.25"/>
  <sheetData>
    <row r="2" spans="4:5" x14ac:dyDescent="0.25">
      <c r="D2" t="s">
        <v>81</v>
      </c>
    </row>
    <row r="3" spans="4:5" x14ac:dyDescent="0.25">
      <c r="D3" s="13">
        <v>0.15</v>
      </c>
    </row>
    <row r="5" spans="4:5" x14ac:dyDescent="0.25">
      <c r="D5" s="12" t="s">
        <v>71</v>
      </c>
      <c r="E5" s="12" t="s">
        <v>80</v>
      </c>
    </row>
    <row r="6" spans="4:5" x14ac:dyDescent="0.25">
      <c r="D6" t="s">
        <v>72</v>
      </c>
      <c r="E6" s="11">
        <v>10.99</v>
      </c>
    </row>
    <row r="7" spans="4:5" x14ac:dyDescent="0.25">
      <c r="D7" t="s">
        <v>73</v>
      </c>
      <c r="E7" s="11">
        <v>8.5</v>
      </c>
    </row>
    <row r="8" spans="4:5" x14ac:dyDescent="0.25">
      <c r="D8" t="s">
        <v>74</v>
      </c>
      <c r="E8" s="11">
        <v>7.75</v>
      </c>
    </row>
    <row r="9" spans="4:5" x14ac:dyDescent="0.25">
      <c r="D9" t="s">
        <v>75</v>
      </c>
      <c r="E9" s="11">
        <v>9.25</v>
      </c>
    </row>
    <row r="10" spans="4:5" x14ac:dyDescent="0.25">
      <c r="D10" t="s">
        <v>76</v>
      </c>
      <c r="E10" s="11">
        <v>8.5</v>
      </c>
    </row>
    <row r="11" spans="4:5" x14ac:dyDescent="0.25">
      <c r="D11" t="s">
        <v>77</v>
      </c>
      <c r="E11" s="11">
        <v>9</v>
      </c>
    </row>
    <row r="12" spans="4:5" x14ac:dyDescent="0.25">
      <c r="D12" t="s">
        <v>78</v>
      </c>
      <c r="E12" s="11">
        <v>5</v>
      </c>
    </row>
    <row r="13" spans="4:5" x14ac:dyDescent="0.25">
      <c r="D13" t="s">
        <v>79</v>
      </c>
      <c r="E13" s="11">
        <v>15.99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D948F-1568-4D69-85D8-BA3BA9A75708}">
  <dimension ref="C3:G15"/>
  <sheetViews>
    <sheetView workbookViewId="0"/>
  </sheetViews>
  <sheetFormatPr defaultRowHeight="15" x14ac:dyDescent="0.25"/>
  <sheetData>
    <row r="3" spans="3:7" x14ac:dyDescent="0.25">
      <c r="C3" t="s">
        <v>70</v>
      </c>
      <c r="D3" t="s">
        <v>0</v>
      </c>
      <c r="E3" t="s">
        <v>1</v>
      </c>
      <c r="F3" t="s">
        <v>2</v>
      </c>
      <c r="G3" t="s">
        <v>3</v>
      </c>
    </row>
    <row r="4" spans="3:7" x14ac:dyDescent="0.25">
      <c r="C4" t="s">
        <v>4</v>
      </c>
      <c r="D4">
        <v>6495</v>
      </c>
      <c r="E4">
        <v>4180</v>
      </c>
      <c r="F4">
        <v>2081</v>
      </c>
      <c r="G4">
        <v>3336</v>
      </c>
    </row>
    <row r="5" spans="3:7" x14ac:dyDescent="0.25">
      <c r="C5" t="s">
        <v>5</v>
      </c>
      <c r="D5">
        <v>5760</v>
      </c>
      <c r="E5">
        <v>4156</v>
      </c>
      <c r="F5">
        <v>4829</v>
      </c>
      <c r="G5">
        <v>4195</v>
      </c>
    </row>
    <row r="6" spans="3:7" x14ac:dyDescent="0.25">
      <c r="C6" t="s">
        <v>6</v>
      </c>
      <c r="D6">
        <v>2272</v>
      </c>
      <c r="E6">
        <v>2184</v>
      </c>
      <c r="F6">
        <v>2971</v>
      </c>
      <c r="G6">
        <v>5482</v>
      </c>
    </row>
    <row r="7" spans="3:7" x14ac:dyDescent="0.25">
      <c r="C7" t="s">
        <v>7</v>
      </c>
      <c r="D7">
        <v>2279</v>
      </c>
      <c r="E7">
        <v>3918</v>
      </c>
      <c r="F7">
        <v>6912</v>
      </c>
      <c r="G7">
        <v>3237</v>
      </c>
    </row>
    <row r="8" spans="3:7" x14ac:dyDescent="0.25">
      <c r="C8" t="s">
        <v>8</v>
      </c>
      <c r="D8">
        <v>5287</v>
      </c>
      <c r="E8">
        <v>4228</v>
      </c>
      <c r="F8">
        <v>1472</v>
      </c>
      <c r="G8">
        <v>5079</v>
      </c>
    </row>
    <row r="9" spans="3:7" x14ac:dyDescent="0.25">
      <c r="C9" t="s">
        <v>9</v>
      </c>
      <c r="D9">
        <v>2835</v>
      </c>
      <c r="E9">
        <v>6041</v>
      </c>
      <c r="F9">
        <v>6650</v>
      </c>
      <c r="G9">
        <v>2988</v>
      </c>
    </row>
    <row r="10" spans="3:7" x14ac:dyDescent="0.25">
      <c r="C10" t="s">
        <v>10</v>
      </c>
      <c r="D10">
        <v>6148</v>
      </c>
      <c r="E10">
        <v>2623</v>
      </c>
      <c r="F10">
        <v>3932</v>
      </c>
      <c r="G10">
        <v>1207</v>
      </c>
    </row>
    <row r="11" spans="3:7" x14ac:dyDescent="0.25">
      <c r="C11" t="s">
        <v>11</v>
      </c>
      <c r="D11">
        <v>3522</v>
      </c>
      <c r="E11">
        <v>2253</v>
      </c>
      <c r="F11">
        <v>4437</v>
      </c>
      <c r="G11">
        <v>5285</v>
      </c>
    </row>
    <row r="12" spans="3:7" x14ac:dyDescent="0.25">
      <c r="C12" t="s">
        <v>12</v>
      </c>
      <c r="D12">
        <v>4960</v>
      </c>
      <c r="E12">
        <v>1779</v>
      </c>
      <c r="F12">
        <v>1144</v>
      </c>
      <c r="G12">
        <v>1473</v>
      </c>
    </row>
    <row r="13" spans="3:7" x14ac:dyDescent="0.25">
      <c r="C13" t="s">
        <v>13</v>
      </c>
      <c r="D13">
        <v>6020</v>
      </c>
      <c r="E13">
        <v>6348</v>
      </c>
      <c r="F13">
        <v>6067</v>
      </c>
      <c r="G13">
        <v>1615</v>
      </c>
    </row>
    <row r="14" spans="3:7" x14ac:dyDescent="0.25">
      <c r="C14" t="s">
        <v>14</v>
      </c>
      <c r="D14">
        <v>2174</v>
      </c>
      <c r="E14">
        <v>4637</v>
      </c>
      <c r="F14">
        <v>6737</v>
      </c>
      <c r="G14">
        <v>6095</v>
      </c>
    </row>
    <row r="15" spans="3:7" x14ac:dyDescent="0.25">
      <c r="C15" t="s">
        <v>15</v>
      </c>
      <c r="D15">
        <v>6298</v>
      </c>
      <c r="E15">
        <v>4157</v>
      </c>
      <c r="F15">
        <v>6263</v>
      </c>
      <c r="G15">
        <v>3834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949A2E-3DD9-45AB-8886-0D1C63F687F3}">
  <dimension ref="C2:D14"/>
  <sheetViews>
    <sheetView workbookViewId="0">
      <selection activeCell="F12" sqref="F12"/>
    </sheetView>
  </sheetViews>
  <sheetFormatPr defaultRowHeight="15" x14ac:dyDescent="0.25"/>
  <sheetData>
    <row r="2" spans="3:4" x14ac:dyDescent="0.25">
      <c r="C2" s="7" t="s">
        <v>67</v>
      </c>
      <c r="D2" s="7" t="s">
        <v>68</v>
      </c>
    </row>
    <row r="3" spans="3:4" x14ac:dyDescent="0.25">
      <c r="C3" s="9">
        <v>44927</v>
      </c>
      <c r="D3" s="8">
        <v>7.8E-2</v>
      </c>
    </row>
    <row r="4" spans="3:4" x14ac:dyDescent="0.25">
      <c r="C4" s="9">
        <v>44958</v>
      </c>
      <c r="D4" s="8">
        <v>8.5000000000000006E-2</v>
      </c>
    </row>
    <row r="5" spans="3:4" x14ac:dyDescent="0.25">
      <c r="C5" s="9">
        <v>44986</v>
      </c>
      <c r="D5" s="8">
        <v>7.6999999999999999E-2</v>
      </c>
    </row>
    <row r="6" spans="3:4" x14ac:dyDescent="0.25">
      <c r="C6" s="9">
        <v>45017</v>
      </c>
      <c r="D6" s="8">
        <v>7.1999999999999995E-2</v>
      </c>
    </row>
    <row r="7" spans="3:4" x14ac:dyDescent="0.25">
      <c r="C7" s="9">
        <v>45047</v>
      </c>
      <c r="D7" s="8">
        <v>6.6000000000000003E-2</v>
      </c>
    </row>
    <row r="8" spans="3:4" x14ac:dyDescent="0.25">
      <c r="C8" s="9">
        <v>45078</v>
      </c>
      <c r="D8" s="8">
        <v>6.0999999999999999E-2</v>
      </c>
    </row>
    <row r="9" spans="3:4" x14ac:dyDescent="0.25">
      <c r="C9" s="9">
        <v>45108</v>
      </c>
      <c r="D9" s="8">
        <v>5.8000000000000003E-2</v>
      </c>
    </row>
    <row r="10" spans="3:4" x14ac:dyDescent="0.25">
      <c r="C10" s="9">
        <v>45139</v>
      </c>
      <c r="D10" s="8">
        <v>6.3E-2</v>
      </c>
    </row>
    <row r="11" spans="3:4" x14ac:dyDescent="0.25">
      <c r="C11" s="9">
        <v>45170</v>
      </c>
      <c r="D11" s="8">
        <v>6.4000000000000001E-2</v>
      </c>
    </row>
    <row r="12" spans="3:4" x14ac:dyDescent="0.25">
      <c r="C12" s="9">
        <v>45200</v>
      </c>
      <c r="D12" s="8">
        <v>5.0999999999999997E-2</v>
      </c>
    </row>
    <row r="13" spans="3:4" x14ac:dyDescent="0.25">
      <c r="C13" s="9">
        <v>45231</v>
      </c>
      <c r="D13" s="8">
        <v>3.9E-2</v>
      </c>
    </row>
    <row r="14" spans="3:4" x14ac:dyDescent="0.25">
      <c r="C14" s="9">
        <v>45261</v>
      </c>
      <c r="D14" s="8">
        <v>4.5999999999999999E-2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9860F-4098-472B-A3F9-3F77EBB6E41A}">
  <dimension ref="F4:G9"/>
  <sheetViews>
    <sheetView workbookViewId="0">
      <selection activeCell="F4" sqref="F4:G9"/>
    </sheetView>
  </sheetViews>
  <sheetFormatPr defaultRowHeight="15" x14ac:dyDescent="0.25"/>
  <cols>
    <col min="5" max="5" width="12.5703125" bestFit="1" customWidth="1"/>
  </cols>
  <sheetData>
    <row r="4" spans="6:7" x14ac:dyDescent="0.25">
      <c r="F4" s="7" t="s">
        <v>65</v>
      </c>
      <c r="G4" s="7" t="s">
        <v>66</v>
      </c>
    </row>
    <row r="5" spans="6:7" x14ac:dyDescent="0.25">
      <c r="F5" t="s">
        <v>60</v>
      </c>
      <c r="G5" s="3">
        <v>0.15503875968992201</v>
      </c>
    </row>
    <row r="6" spans="6:7" x14ac:dyDescent="0.25">
      <c r="F6" t="s">
        <v>61</v>
      </c>
      <c r="G6" s="3">
        <v>0.27131782945736399</v>
      </c>
    </row>
    <row r="7" spans="6:7" x14ac:dyDescent="0.25">
      <c r="F7" t="s">
        <v>62</v>
      </c>
      <c r="G7" s="3">
        <v>0.170542635658915</v>
      </c>
    </row>
    <row r="8" spans="6:7" x14ac:dyDescent="0.25">
      <c r="F8" t="s">
        <v>63</v>
      </c>
      <c r="G8" s="3">
        <v>0.28682170542635699</v>
      </c>
    </row>
    <row r="9" spans="6:7" x14ac:dyDescent="0.25">
      <c r="F9" t="s">
        <v>64</v>
      </c>
      <c r="G9" s="3">
        <v>0.4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AD7C0-05B4-470C-9313-AB3939587535}">
  <dimension ref="G2:N8"/>
  <sheetViews>
    <sheetView workbookViewId="0">
      <selection activeCell="N6" sqref="N6"/>
    </sheetView>
  </sheetViews>
  <sheetFormatPr defaultRowHeight="15" x14ac:dyDescent="0.25"/>
  <cols>
    <col min="7" max="7" width="11.140625" customWidth="1"/>
    <col min="8" max="8" width="24.7109375" bestFit="1" customWidth="1"/>
    <col min="10" max="10" width="12.28515625" customWidth="1"/>
    <col min="11" max="11" width="11.5703125" customWidth="1"/>
  </cols>
  <sheetData>
    <row r="2" spans="7:14" x14ac:dyDescent="0.25">
      <c r="G2" t="s">
        <v>58</v>
      </c>
      <c r="H2" t="s">
        <v>59</v>
      </c>
      <c r="I2" s="7" t="s">
        <v>108</v>
      </c>
      <c r="J2" s="7" t="s">
        <v>109</v>
      </c>
      <c r="K2" s="7" t="s">
        <v>17</v>
      </c>
    </row>
    <row r="3" spans="7:14" x14ac:dyDescent="0.25">
      <c r="G3">
        <v>1</v>
      </c>
      <c r="H3" t="s">
        <v>52</v>
      </c>
      <c r="I3" t="s">
        <v>110</v>
      </c>
      <c r="J3" t="s">
        <v>116</v>
      </c>
      <c r="K3" t="s">
        <v>37</v>
      </c>
    </row>
    <row r="4" spans="7:14" x14ac:dyDescent="0.25">
      <c r="G4">
        <v>149</v>
      </c>
      <c r="H4" t="s">
        <v>53</v>
      </c>
      <c r="I4" t="s">
        <v>111</v>
      </c>
      <c r="J4" t="s">
        <v>117</v>
      </c>
      <c r="K4" t="s">
        <v>121</v>
      </c>
      <c r="N4" t="s">
        <v>122</v>
      </c>
    </row>
    <row r="5" spans="7:14" x14ac:dyDescent="0.25">
      <c r="G5">
        <v>75</v>
      </c>
      <c r="H5" t="s">
        <v>54</v>
      </c>
      <c r="I5" t="s">
        <v>112</v>
      </c>
      <c r="J5" t="s">
        <v>118</v>
      </c>
      <c r="K5" t="s">
        <v>34</v>
      </c>
      <c r="N5" t="s">
        <v>123</v>
      </c>
    </row>
    <row r="6" spans="7:14" x14ac:dyDescent="0.25">
      <c r="G6">
        <v>97</v>
      </c>
      <c r="H6" t="s">
        <v>55</v>
      </c>
      <c r="I6" t="s">
        <v>113</v>
      </c>
      <c r="J6" t="s">
        <v>119</v>
      </c>
      <c r="K6" t="s">
        <v>32</v>
      </c>
    </row>
    <row r="7" spans="7:14" x14ac:dyDescent="0.25">
      <c r="G7">
        <v>42</v>
      </c>
      <c r="H7" t="s">
        <v>56</v>
      </c>
      <c r="I7" t="s">
        <v>114</v>
      </c>
      <c r="J7" t="s">
        <v>92</v>
      </c>
      <c r="K7" t="s">
        <v>47</v>
      </c>
    </row>
    <row r="8" spans="7:14" x14ac:dyDescent="0.25">
      <c r="G8">
        <v>68</v>
      </c>
      <c r="H8" t="s">
        <v>57</v>
      </c>
      <c r="I8" t="s">
        <v>115</v>
      </c>
      <c r="J8" t="s">
        <v>120</v>
      </c>
      <c r="K8" t="s">
        <v>49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BFC796-8FDF-4B01-8205-ED0C2DB799A6}">
  <dimension ref="A3:K21"/>
  <sheetViews>
    <sheetView workbookViewId="0">
      <selection activeCell="K22" sqref="K22"/>
    </sheetView>
  </sheetViews>
  <sheetFormatPr defaultRowHeight="15" x14ac:dyDescent="0.25"/>
  <cols>
    <col min="1" max="1" width="17.85546875" bestFit="1" customWidth="1"/>
    <col min="2" max="2" width="16.28515625" bestFit="1" customWidth="1"/>
    <col min="3" max="7" width="10.140625" bestFit="1" customWidth="1"/>
    <col min="8" max="8" width="11.28515625" bestFit="1" customWidth="1"/>
    <col min="9" max="9" width="10.140625" bestFit="1" customWidth="1"/>
    <col min="10" max="10" width="12.28515625" bestFit="1" customWidth="1"/>
    <col min="11" max="11" width="10.85546875" bestFit="1" customWidth="1"/>
    <col min="12" max="12" width="14.140625" bestFit="1" customWidth="1"/>
    <col min="13" max="13" width="14.28515625" bestFit="1" customWidth="1"/>
    <col min="14" max="14" width="16.28515625" bestFit="1" customWidth="1"/>
    <col min="15" max="15" width="10.140625" bestFit="1" customWidth="1"/>
    <col min="16" max="16" width="12.28515625" bestFit="1" customWidth="1"/>
    <col min="17" max="17" width="10.85546875" bestFit="1" customWidth="1"/>
    <col min="18" max="18" width="14.140625" bestFit="1" customWidth="1"/>
    <col min="19" max="19" width="14" bestFit="1" customWidth="1"/>
    <col min="20" max="20" width="16.28515625" bestFit="1" customWidth="1"/>
    <col min="21" max="21" width="10.140625" bestFit="1" customWidth="1"/>
    <col min="22" max="22" width="12.28515625" bestFit="1" customWidth="1"/>
    <col min="23" max="23" width="10.85546875" bestFit="1" customWidth="1"/>
    <col min="24" max="24" width="14.140625" bestFit="1" customWidth="1"/>
    <col min="25" max="25" width="11.140625" bestFit="1" customWidth="1"/>
    <col min="26" max="26" width="16.28515625" bestFit="1" customWidth="1"/>
    <col min="27" max="27" width="10.140625" bestFit="1" customWidth="1"/>
    <col min="28" max="28" width="12.28515625" bestFit="1" customWidth="1"/>
    <col min="29" max="29" width="10.85546875" bestFit="1" customWidth="1"/>
    <col min="30" max="30" width="14.140625" bestFit="1" customWidth="1"/>
    <col min="31" max="31" width="10.140625" bestFit="1" customWidth="1"/>
    <col min="32" max="32" width="16.28515625" bestFit="1" customWidth="1"/>
    <col min="33" max="33" width="10.140625" bestFit="1" customWidth="1"/>
    <col min="34" max="34" width="12.28515625" bestFit="1" customWidth="1"/>
    <col min="35" max="35" width="10.85546875" bestFit="1" customWidth="1"/>
    <col min="36" max="36" width="14.140625" bestFit="1" customWidth="1"/>
    <col min="37" max="37" width="10.140625" bestFit="1" customWidth="1"/>
    <col min="38" max="38" width="11.28515625" bestFit="1" customWidth="1"/>
  </cols>
  <sheetData>
    <row r="3" spans="1:11" x14ac:dyDescent="0.25">
      <c r="A3" s="18" t="s">
        <v>126</v>
      </c>
      <c r="B3" s="18" t="s">
        <v>127</v>
      </c>
    </row>
    <row r="4" spans="1:11" x14ac:dyDescent="0.25">
      <c r="A4" s="18" t="s">
        <v>124</v>
      </c>
      <c r="B4" t="s">
        <v>43</v>
      </c>
      <c r="C4" t="s">
        <v>30</v>
      </c>
      <c r="D4" t="s">
        <v>35</v>
      </c>
      <c r="E4" t="s">
        <v>40</v>
      </c>
      <c r="F4" t="s">
        <v>41</v>
      </c>
      <c r="G4" t="s">
        <v>42</v>
      </c>
      <c r="H4" t="s">
        <v>125</v>
      </c>
    </row>
    <row r="5" spans="1:11" x14ac:dyDescent="0.25">
      <c r="A5" s="19" t="s">
        <v>34</v>
      </c>
      <c r="B5" s="20">
        <v>2310910</v>
      </c>
      <c r="C5" s="20">
        <v>3747873.5</v>
      </c>
      <c r="D5" s="20">
        <v>3017817</v>
      </c>
      <c r="E5" s="20">
        <v>6142208</v>
      </c>
      <c r="F5" s="20">
        <v>3492704.5</v>
      </c>
      <c r="G5" s="20">
        <v>3636463.5</v>
      </c>
      <c r="H5" s="20">
        <v>22347976.5</v>
      </c>
    </row>
    <row r="6" spans="1:11" x14ac:dyDescent="0.25">
      <c r="A6" s="19" t="s">
        <v>32</v>
      </c>
      <c r="B6" s="20">
        <v>4095884.5</v>
      </c>
      <c r="C6" s="20">
        <v>3147586</v>
      </c>
      <c r="D6" s="20">
        <v>3262875</v>
      </c>
      <c r="E6" s="20">
        <v>4784051</v>
      </c>
      <c r="F6" s="20">
        <v>5324137</v>
      </c>
      <c r="G6" s="20">
        <v>3713596</v>
      </c>
      <c r="H6" s="20">
        <v>24328129.5</v>
      </c>
    </row>
    <row r="7" spans="1:11" x14ac:dyDescent="0.25">
      <c r="A7" s="19" t="s">
        <v>37</v>
      </c>
      <c r="B7" s="20">
        <v>4006204</v>
      </c>
      <c r="C7" s="20">
        <v>2056901.5</v>
      </c>
      <c r="D7" s="20">
        <v>3121230</v>
      </c>
      <c r="E7" s="20">
        <v>4867312</v>
      </c>
      <c r="F7" s="20">
        <v>3345629</v>
      </c>
      <c r="G7" s="20">
        <v>3502205</v>
      </c>
      <c r="H7" s="20">
        <v>20899481.5</v>
      </c>
    </row>
    <row r="8" spans="1:11" x14ac:dyDescent="0.25">
      <c r="A8" s="19" t="s">
        <v>48</v>
      </c>
      <c r="B8" s="20">
        <v>2575210.5</v>
      </c>
      <c r="C8" s="20">
        <v>1259760</v>
      </c>
      <c r="D8" s="20">
        <v>2992113</v>
      </c>
      <c r="E8" s="20">
        <v>7019259</v>
      </c>
      <c r="F8" s="20">
        <v>2781186</v>
      </c>
      <c r="G8" s="20">
        <v>5551092</v>
      </c>
      <c r="H8" s="20">
        <v>22178620.5</v>
      </c>
    </row>
    <row r="9" spans="1:11" x14ac:dyDescent="0.25">
      <c r="A9" s="19" t="s">
        <v>49</v>
      </c>
      <c r="B9" s="20">
        <v>2745874.5</v>
      </c>
      <c r="C9" s="20">
        <v>2382485.5</v>
      </c>
      <c r="D9" s="20">
        <v>2948939.5</v>
      </c>
      <c r="E9" s="20">
        <v>7275636</v>
      </c>
      <c r="F9" s="20">
        <v>3535907</v>
      </c>
      <c r="G9" s="20">
        <v>3687298</v>
      </c>
      <c r="H9" s="20">
        <v>22576140.5</v>
      </c>
    </row>
    <row r="10" spans="1:11" x14ac:dyDescent="0.25">
      <c r="A10" s="19" t="s">
        <v>47</v>
      </c>
      <c r="B10" s="20">
        <v>3303196</v>
      </c>
      <c r="C10" s="20">
        <v>2342914</v>
      </c>
      <c r="D10" s="20">
        <v>1206860</v>
      </c>
      <c r="E10" s="20">
        <v>5523196</v>
      </c>
      <c r="F10" s="20">
        <v>1347205</v>
      </c>
      <c r="G10" s="20">
        <v>1877879</v>
      </c>
      <c r="H10" s="20">
        <v>15601250</v>
      </c>
    </row>
    <row r="11" spans="1:11" x14ac:dyDescent="0.25">
      <c r="A11" s="19" t="s">
        <v>125</v>
      </c>
      <c r="B11" s="20">
        <v>19037279.5</v>
      </c>
      <c r="C11" s="20">
        <v>14937520.5</v>
      </c>
      <c r="D11" s="20">
        <v>16549834.5</v>
      </c>
      <c r="E11" s="20">
        <v>35611662</v>
      </c>
      <c r="F11" s="20">
        <v>19826768.5</v>
      </c>
      <c r="G11" s="20">
        <v>21968533.5</v>
      </c>
      <c r="H11" s="20">
        <v>127931598.5</v>
      </c>
    </row>
    <row r="16" spans="1:11" x14ac:dyDescent="0.25">
      <c r="K16" s="7" t="s">
        <v>128</v>
      </c>
    </row>
    <row r="17" spans="11:11" x14ac:dyDescent="0.25">
      <c r="K17" t="s">
        <v>129</v>
      </c>
    </row>
    <row r="18" spans="11:11" x14ac:dyDescent="0.25">
      <c r="K18" t="s">
        <v>130</v>
      </c>
    </row>
    <row r="19" spans="11:11" x14ac:dyDescent="0.25">
      <c r="K19" t="s">
        <v>131</v>
      </c>
    </row>
    <row r="20" spans="11:11" x14ac:dyDescent="0.25">
      <c r="K20" t="s">
        <v>132</v>
      </c>
    </row>
    <row r="21" spans="11:11" x14ac:dyDescent="0.25">
      <c r="K21" t="s">
        <v>133</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0142C-5DAA-43AD-ADE5-11BAEB0F237E}">
  <sheetPr>
    <pageSetUpPr fitToPage="1"/>
  </sheetPr>
  <dimension ref="A1:V705"/>
  <sheetViews>
    <sheetView workbookViewId="0">
      <selection activeCell="E8" sqref="E8"/>
    </sheetView>
  </sheetViews>
  <sheetFormatPr defaultRowHeight="15" x14ac:dyDescent="0.25"/>
  <cols>
    <col min="2" max="2" width="16.28515625" bestFit="1" customWidth="1"/>
    <col min="3" max="3" width="23.28515625" bestFit="1" customWidth="1"/>
    <col min="4" max="4" width="9.28515625" bestFit="1" customWidth="1"/>
    <col min="5" max="5" width="13.7109375" bestFit="1" customWidth="1"/>
    <col min="6" max="6" width="9.85546875" bestFit="1" customWidth="1"/>
    <col min="7" max="7" width="12.28515625" customWidth="1"/>
    <col min="8" max="8" width="19" bestFit="1" customWidth="1"/>
    <col min="9" max="9" width="9.5703125" bestFit="1" customWidth="1"/>
    <col min="10" max="10" width="13.28515625" bestFit="1" customWidth="1"/>
    <col min="11" max="13" width="13.28515625" customWidth="1"/>
    <col min="14" max="15" width="13.28515625" bestFit="1" customWidth="1"/>
    <col min="16" max="17" width="11.5703125" bestFit="1" customWidth="1"/>
    <col min="18" max="18" width="10.7109375" bestFit="1" customWidth="1"/>
  </cols>
  <sheetData>
    <row r="1" spans="1:18" ht="15.75" x14ac:dyDescent="0.25">
      <c r="A1" t="s">
        <v>69</v>
      </c>
      <c r="B1" s="10" t="s">
        <v>16</v>
      </c>
      <c r="C1" s="10" t="s">
        <v>17</v>
      </c>
      <c r="D1" s="10" t="s">
        <v>18</v>
      </c>
      <c r="E1" s="10" t="s">
        <v>19</v>
      </c>
      <c r="F1" s="10" t="s">
        <v>20</v>
      </c>
      <c r="G1" s="10" t="s">
        <v>86</v>
      </c>
      <c r="H1" s="10" t="s">
        <v>21</v>
      </c>
      <c r="I1" s="10" t="s">
        <v>22</v>
      </c>
      <c r="J1" s="10" t="s">
        <v>23</v>
      </c>
      <c r="K1" s="10" t="s">
        <v>85</v>
      </c>
      <c r="L1" s="10" t="s">
        <v>82</v>
      </c>
      <c r="M1" s="10" t="s">
        <v>100</v>
      </c>
      <c r="N1" s="10" t="s">
        <v>24</v>
      </c>
      <c r="O1" s="10" t="s">
        <v>25</v>
      </c>
      <c r="P1" s="10" t="s">
        <v>26</v>
      </c>
      <c r="Q1" s="10" t="s">
        <v>27</v>
      </c>
      <c r="R1" s="10" t="s">
        <v>28</v>
      </c>
    </row>
    <row r="2" spans="1:18" x14ac:dyDescent="0.25">
      <c r="A2">
        <v>17410</v>
      </c>
      <c r="B2" t="s">
        <v>33</v>
      </c>
      <c r="C2" t="s">
        <v>48</v>
      </c>
      <c r="D2" t="s">
        <v>40</v>
      </c>
      <c r="E2" t="s">
        <v>44</v>
      </c>
      <c r="F2">
        <v>1514</v>
      </c>
      <c r="G2" t="str">
        <f>_xlfn.XLOOKUP(C2,Summary!$D$6:$D$12,Summary!$C$6:$C$12)</f>
        <v>Luigi</v>
      </c>
      <c r="H2" s="2">
        <v>10</v>
      </c>
      <c r="I2" s="2">
        <v>15</v>
      </c>
      <c r="J2" s="2">
        <v>22710</v>
      </c>
      <c r="K2" s="13">
        <f>VLOOKUP(C2,Summary!$D$6:$E$12,2,0)</f>
        <v>0.22</v>
      </c>
      <c r="L2" s="2" t="s">
        <v>84</v>
      </c>
      <c r="M2" s="15">
        <f>IF(L2="Yes",J2*K2,0)</f>
        <v>0</v>
      </c>
      <c r="N2" s="2">
        <v>227.1</v>
      </c>
      <c r="O2" s="2">
        <v>22482.9</v>
      </c>
      <c r="P2" s="2">
        <v>15140</v>
      </c>
      <c r="Q2" s="2">
        <v>7342.9000000000015</v>
      </c>
      <c r="R2" s="1">
        <v>45266</v>
      </c>
    </row>
    <row r="3" spans="1:18" x14ac:dyDescent="0.25">
      <c r="A3">
        <v>64820</v>
      </c>
      <c r="B3" t="s">
        <v>38</v>
      </c>
      <c r="C3" t="s">
        <v>48</v>
      </c>
      <c r="D3" t="s">
        <v>43</v>
      </c>
      <c r="E3" t="s">
        <v>46</v>
      </c>
      <c r="F3">
        <v>579</v>
      </c>
      <c r="G3" t="str">
        <f>_xlfn.XLOOKUP(C3,Summary!$D$6:$D$12,Summary!$C$6:$C$12)</f>
        <v>Luigi</v>
      </c>
      <c r="H3" s="2">
        <v>260</v>
      </c>
      <c r="I3" s="2">
        <v>125</v>
      </c>
      <c r="J3" s="2">
        <v>72375</v>
      </c>
      <c r="K3" s="13">
        <f>VLOOKUP(C3,Summary!$D$6:$E$12,2,0)</f>
        <v>0.22</v>
      </c>
      <c r="L3" s="2" t="s">
        <v>84</v>
      </c>
      <c r="M3" s="15">
        <f t="shared" ref="M3:M66" si="0">IF(L3="Yes",J3*K3,0)</f>
        <v>0</v>
      </c>
      <c r="N3" s="2">
        <v>7237.5</v>
      </c>
      <c r="O3" s="2">
        <v>65137.5</v>
      </c>
      <c r="P3" s="2">
        <v>69480</v>
      </c>
      <c r="Q3" s="2">
        <v>-4342.5</v>
      </c>
      <c r="R3" s="1">
        <v>45193</v>
      </c>
    </row>
    <row r="4" spans="1:18" x14ac:dyDescent="0.25">
      <c r="A4">
        <v>64975</v>
      </c>
      <c r="B4" t="s">
        <v>39</v>
      </c>
      <c r="C4" t="s">
        <v>37</v>
      </c>
      <c r="D4" t="s">
        <v>41</v>
      </c>
      <c r="E4" t="s">
        <v>46</v>
      </c>
      <c r="F4">
        <v>2460</v>
      </c>
      <c r="G4" t="str">
        <f>_xlfn.XLOOKUP(C4,Summary!$D$6:$D$12,Summary!$C$6:$C$12)</f>
        <v>Ciarán</v>
      </c>
      <c r="H4" s="2">
        <v>120</v>
      </c>
      <c r="I4" s="2">
        <v>300</v>
      </c>
      <c r="J4" s="2">
        <v>738000</v>
      </c>
      <c r="K4" s="13">
        <f>VLOOKUP(C4,Summary!$D$6:$E$12,2,0)</f>
        <v>0.23</v>
      </c>
      <c r="L4" s="2" t="s">
        <v>83</v>
      </c>
      <c r="M4" s="15">
        <f t="shared" si="0"/>
        <v>169740</v>
      </c>
      <c r="N4" s="2">
        <v>103320</v>
      </c>
      <c r="O4" s="2">
        <v>634680</v>
      </c>
      <c r="P4" s="2">
        <v>615000</v>
      </c>
      <c r="Q4" s="2">
        <v>19680</v>
      </c>
      <c r="R4" s="1">
        <v>45150</v>
      </c>
    </row>
    <row r="5" spans="1:18" x14ac:dyDescent="0.25">
      <c r="A5">
        <v>62831</v>
      </c>
      <c r="B5" t="s">
        <v>29</v>
      </c>
      <c r="C5" t="s">
        <v>34</v>
      </c>
      <c r="D5" t="s">
        <v>43</v>
      </c>
      <c r="E5" t="s">
        <v>46</v>
      </c>
      <c r="F5">
        <v>1190</v>
      </c>
      <c r="G5" t="str">
        <f>_xlfn.XLOOKUP(C5,Summary!$D$6:$D$12,Summary!$C$6:$C$12)</f>
        <v>Francoise</v>
      </c>
      <c r="H5" s="2">
        <v>260</v>
      </c>
      <c r="I5" s="2">
        <v>7</v>
      </c>
      <c r="J5" s="2">
        <v>8330</v>
      </c>
      <c r="K5" s="13">
        <f>VLOOKUP(C5,Summary!$D$6:$E$12,2,0)</f>
        <v>0.2</v>
      </c>
      <c r="L5" s="2" t="s">
        <v>83</v>
      </c>
      <c r="M5" s="15">
        <f t="shared" si="0"/>
        <v>1666</v>
      </c>
      <c r="N5" s="2">
        <v>1082.9000000000001</v>
      </c>
      <c r="O5" s="2">
        <v>7247.1</v>
      </c>
      <c r="P5" s="2">
        <v>5950</v>
      </c>
      <c r="Q5" s="2">
        <v>1297.1000000000004</v>
      </c>
      <c r="R5" s="1">
        <v>45104</v>
      </c>
    </row>
    <row r="6" spans="1:18" x14ac:dyDescent="0.25">
      <c r="A6">
        <v>67207</v>
      </c>
      <c r="B6" t="s">
        <v>29</v>
      </c>
      <c r="C6" t="s">
        <v>34</v>
      </c>
      <c r="D6" t="s">
        <v>42</v>
      </c>
      <c r="E6" t="s">
        <v>45</v>
      </c>
      <c r="F6">
        <v>574.5</v>
      </c>
      <c r="G6" t="str">
        <f>_xlfn.XLOOKUP(C6,Summary!$D$6:$D$12,Summary!$C$6:$C$12)</f>
        <v>Francoise</v>
      </c>
      <c r="H6" s="2">
        <v>250</v>
      </c>
      <c r="I6" s="2">
        <v>350</v>
      </c>
      <c r="J6" s="2">
        <v>201075</v>
      </c>
      <c r="K6" s="13">
        <f>VLOOKUP(C6,Summary!$D$6:$E$12,2,0)</f>
        <v>0.2</v>
      </c>
      <c r="L6" s="2" t="s">
        <v>84</v>
      </c>
      <c r="M6" s="15">
        <f t="shared" si="0"/>
        <v>0</v>
      </c>
      <c r="N6" s="2">
        <v>16086</v>
      </c>
      <c r="O6" s="2">
        <v>184989</v>
      </c>
      <c r="P6" s="2">
        <v>149370</v>
      </c>
      <c r="Q6" s="2">
        <v>35619</v>
      </c>
      <c r="R6" s="1">
        <v>45140</v>
      </c>
    </row>
    <row r="7" spans="1:18" x14ac:dyDescent="0.25">
      <c r="A7">
        <v>82018</v>
      </c>
      <c r="B7" t="s">
        <v>38</v>
      </c>
      <c r="C7" t="s">
        <v>32</v>
      </c>
      <c r="D7" t="s">
        <v>30</v>
      </c>
      <c r="E7" t="s">
        <v>46</v>
      </c>
      <c r="F7">
        <v>2767</v>
      </c>
      <c r="G7" t="str">
        <f>_xlfn.XLOOKUP(C7,Summary!$D$6:$D$12,Summary!$C$6:$C$12)</f>
        <v>Bertha</v>
      </c>
      <c r="H7" s="2">
        <v>3</v>
      </c>
      <c r="I7" s="2">
        <v>125</v>
      </c>
      <c r="J7" s="2">
        <v>345875</v>
      </c>
      <c r="K7" s="13">
        <f>VLOOKUP(C7,Summary!$D$6:$E$12,2,0)</f>
        <v>0.19</v>
      </c>
      <c r="L7" s="2" t="s">
        <v>84</v>
      </c>
      <c r="M7" s="15">
        <f t="shared" si="0"/>
        <v>0</v>
      </c>
      <c r="N7" s="2">
        <v>51881.25</v>
      </c>
      <c r="O7" s="2">
        <v>293993.75</v>
      </c>
      <c r="P7" s="2">
        <v>332040</v>
      </c>
      <c r="Q7" s="2">
        <v>-38046.25</v>
      </c>
      <c r="R7" s="1">
        <v>44983</v>
      </c>
    </row>
    <row r="8" spans="1:18" x14ac:dyDescent="0.25">
      <c r="A8">
        <v>68622</v>
      </c>
      <c r="B8" t="s">
        <v>29</v>
      </c>
      <c r="C8" t="s">
        <v>49</v>
      </c>
      <c r="D8" t="s">
        <v>42</v>
      </c>
      <c r="E8" t="s">
        <v>46</v>
      </c>
      <c r="F8">
        <v>280</v>
      </c>
      <c r="G8" t="str">
        <f>_xlfn.XLOOKUP(C8,Summary!$D$6:$D$12,Summary!$C$6:$C$12)</f>
        <v xml:space="preserve">Klaas </v>
      </c>
      <c r="H8" s="2">
        <v>250</v>
      </c>
      <c r="I8" s="2">
        <v>7</v>
      </c>
      <c r="J8" s="2">
        <v>1960</v>
      </c>
      <c r="K8" s="13">
        <f>VLOOKUP(C8,Summary!$D$6:$E$12,2,0)</f>
        <v>0.24</v>
      </c>
      <c r="L8" s="2" t="s">
        <v>83</v>
      </c>
      <c r="M8" s="15">
        <f t="shared" si="0"/>
        <v>470.4</v>
      </c>
      <c r="N8" s="2">
        <v>274.39999999999998</v>
      </c>
      <c r="O8" s="2">
        <v>1685.6</v>
      </c>
      <c r="P8" s="2">
        <v>1400</v>
      </c>
      <c r="Q8" s="2">
        <v>285.59999999999991</v>
      </c>
      <c r="R8" s="1">
        <v>44941</v>
      </c>
    </row>
    <row r="9" spans="1:18" x14ac:dyDescent="0.25">
      <c r="A9">
        <v>13569</v>
      </c>
      <c r="B9" t="s">
        <v>33</v>
      </c>
      <c r="C9" t="s">
        <v>49</v>
      </c>
      <c r="D9" t="s">
        <v>41</v>
      </c>
      <c r="E9" t="s">
        <v>46</v>
      </c>
      <c r="F9">
        <v>655</v>
      </c>
      <c r="G9" t="str">
        <f>_xlfn.XLOOKUP(C9,Summary!$D$6:$D$12,Summary!$C$6:$C$12)</f>
        <v xml:space="preserve">Klaas </v>
      </c>
      <c r="H9" s="2">
        <v>120</v>
      </c>
      <c r="I9" s="2">
        <v>15</v>
      </c>
      <c r="J9" s="2">
        <v>9825</v>
      </c>
      <c r="K9" s="13">
        <f>VLOOKUP(C9,Summary!$D$6:$E$12,2,0)</f>
        <v>0.24</v>
      </c>
      <c r="L9" s="2" t="s">
        <v>83</v>
      </c>
      <c r="M9" s="15">
        <f t="shared" si="0"/>
        <v>2358</v>
      </c>
      <c r="N9" s="2">
        <v>1080.75</v>
      </c>
      <c r="O9" s="2">
        <v>8744.25</v>
      </c>
      <c r="P9" s="2">
        <v>6550</v>
      </c>
      <c r="Q9" s="2">
        <v>2194.25</v>
      </c>
      <c r="R9" s="1">
        <v>44937</v>
      </c>
    </row>
    <row r="10" spans="1:18" x14ac:dyDescent="0.25">
      <c r="A10">
        <v>57344</v>
      </c>
      <c r="B10" t="s">
        <v>29</v>
      </c>
      <c r="C10" t="s">
        <v>49</v>
      </c>
      <c r="D10" t="s">
        <v>40</v>
      </c>
      <c r="E10" t="s">
        <v>45</v>
      </c>
      <c r="F10">
        <v>1389</v>
      </c>
      <c r="G10" t="str">
        <f>_xlfn.XLOOKUP(C10,Summary!$D$6:$D$12,Summary!$C$6:$C$12)</f>
        <v xml:space="preserve">Klaas </v>
      </c>
      <c r="H10" s="2">
        <v>10</v>
      </c>
      <c r="I10" s="2">
        <v>20</v>
      </c>
      <c r="J10" s="2">
        <v>27780</v>
      </c>
      <c r="K10" s="13">
        <f>VLOOKUP(C10,Summary!$D$6:$E$12,2,0)</f>
        <v>0.24</v>
      </c>
      <c r="L10" s="2" t="s">
        <v>83</v>
      </c>
      <c r="M10" s="15">
        <f t="shared" si="0"/>
        <v>6667.2</v>
      </c>
      <c r="N10" s="2">
        <v>1389</v>
      </c>
      <c r="O10" s="2">
        <v>26391</v>
      </c>
      <c r="P10" s="2">
        <v>13890</v>
      </c>
      <c r="Q10" s="2">
        <v>12501</v>
      </c>
      <c r="R10" s="1">
        <v>45275</v>
      </c>
    </row>
    <row r="11" spans="1:18" x14ac:dyDescent="0.25">
      <c r="A11">
        <v>28903</v>
      </c>
      <c r="B11" t="s">
        <v>39</v>
      </c>
      <c r="C11" t="s">
        <v>34</v>
      </c>
      <c r="D11" t="s">
        <v>40</v>
      </c>
      <c r="E11" t="s">
        <v>44</v>
      </c>
      <c r="F11">
        <v>2434.5</v>
      </c>
      <c r="G11" t="str">
        <f>_xlfn.XLOOKUP(C11,Summary!$D$6:$D$12,Summary!$C$6:$C$12)</f>
        <v>Francoise</v>
      </c>
      <c r="H11" s="2">
        <v>10</v>
      </c>
      <c r="I11" s="2">
        <v>300</v>
      </c>
      <c r="J11" s="2">
        <v>730350</v>
      </c>
      <c r="K11" s="13">
        <f>VLOOKUP(C11,Summary!$D$6:$E$12,2,0)</f>
        <v>0.2</v>
      </c>
      <c r="L11" s="2" t="s">
        <v>84</v>
      </c>
      <c r="M11" s="15">
        <f t="shared" si="0"/>
        <v>0</v>
      </c>
      <c r="N11" s="2">
        <v>21910.5</v>
      </c>
      <c r="O11" s="2">
        <v>708439.5</v>
      </c>
      <c r="P11" s="2">
        <v>608625</v>
      </c>
      <c r="Q11" s="2">
        <v>99814.5</v>
      </c>
      <c r="R11" s="1">
        <v>45178</v>
      </c>
    </row>
    <row r="12" spans="1:18" x14ac:dyDescent="0.25">
      <c r="A12">
        <v>50889</v>
      </c>
      <c r="B12" t="s">
        <v>36</v>
      </c>
      <c r="C12" t="s">
        <v>48</v>
      </c>
      <c r="D12" t="s">
        <v>41</v>
      </c>
      <c r="E12" t="s">
        <v>44</v>
      </c>
      <c r="F12">
        <v>1465</v>
      </c>
      <c r="G12" t="str">
        <f>_xlfn.XLOOKUP(C12,Summary!$D$6:$D$12,Summary!$C$6:$C$12)</f>
        <v>Luigi</v>
      </c>
      <c r="H12" s="2">
        <v>120</v>
      </c>
      <c r="I12" s="2">
        <v>12</v>
      </c>
      <c r="J12" s="2">
        <v>17580</v>
      </c>
      <c r="K12" s="13">
        <f>VLOOKUP(C12,Summary!$D$6:$E$12,2,0)</f>
        <v>0.22</v>
      </c>
      <c r="L12" s="2" t="s">
        <v>84</v>
      </c>
      <c r="M12" s="15">
        <f t="shared" si="0"/>
        <v>0</v>
      </c>
      <c r="N12" s="2">
        <v>703.2</v>
      </c>
      <c r="O12" s="2">
        <v>16876.8</v>
      </c>
      <c r="P12" s="2">
        <v>4395</v>
      </c>
      <c r="Q12" s="2">
        <v>12481.8</v>
      </c>
      <c r="R12" s="1">
        <v>45213</v>
      </c>
    </row>
    <row r="13" spans="1:18" x14ac:dyDescent="0.25">
      <c r="A13">
        <v>59600</v>
      </c>
      <c r="B13" t="s">
        <v>39</v>
      </c>
      <c r="C13" t="s">
        <v>49</v>
      </c>
      <c r="D13" t="s">
        <v>42</v>
      </c>
      <c r="E13" t="s">
        <v>46</v>
      </c>
      <c r="F13">
        <v>1496</v>
      </c>
      <c r="G13" t="str">
        <f>_xlfn.XLOOKUP(C13,Summary!$D$6:$D$12,Summary!$C$6:$C$12)</f>
        <v xml:space="preserve">Klaas </v>
      </c>
      <c r="H13" s="2">
        <v>250</v>
      </c>
      <c r="I13" s="2">
        <v>300</v>
      </c>
      <c r="J13" s="2">
        <v>448800</v>
      </c>
      <c r="K13" s="13">
        <f>VLOOKUP(C13,Summary!$D$6:$E$12,2,0)</f>
        <v>0.24</v>
      </c>
      <c r="L13" s="2" t="s">
        <v>83</v>
      </c>
      <c r="M13" s="15">
        <f t="shared" si="0"/>
        <v>107712</v>
      </c>
      <c r="N13" s="2">
        <v>62832</v>
      </c>
      <c r="O13" s="2">
        <v>385968</v>
      </c>
      <c r="P13" s="2">
        <v>374000</v>
      </c>
      <c r="Q13" s="2">
        <v>11968</v>
      </c>
      <c r="R13" s="1">
        <v>44983</v>
      </c>
    </row>
    <row r="14" spans="1:18" x14ac:dyDescent="0.25">
      <c r="A14">
        <v>44066</v>
      </c>
      <c r="B14" t="s">
        <v>36</v>
      </c>
      <c r="C14" t="s">
        <v>32</v>
      </c>
      <c r="D14" t="s">
        <v>43</v>
      </c>
      <c r="E14" t="s">
        <v>46</v>
      </c>
      <c r="F14">
        <v>2574</v>
      </c>
      <c r="G14" t="str">
        <f>_xlfn.XLOOKUP(C14,Summary!$D$6:$D$12,Summary!$C$6:$C$12)</f>
        <v>Bertha</v>
      </c>
      <c r="H14" s="2">
        <v>260</v>
      </c>
      <c r="I14" s="2">
        <v>12</v>
      </c>
      <c r="J14" s="2">
        <v>30888</v>
      </c>
      <c r="K14" s="13">
        <f>VLOOKUP(C14,Summary!$D$6:$E$12,2,0)</f>
        <v>0.19</v>
      </c>
      <c r="L14" s="2" t="s">
        <v>83</v>
      </c>
      <c r="M14" s="15">
        <f t="shared" si="0"/>
        <v>5868.72</v>
      </c>
      <c r="N14" s="2">
        <v>3088.8</v>
      </c>
      <c r="O14" s="2">
        <v>27799.200000000001</v>
      </c>
      <c r="P14" s="2">
        <v>7722</v>
      </c>
      <c r="Q14" s="2">
        <v>20077.2</v>
      </c>
      <c r="R14" s="1">
        <v>45096</v>
      </c>
    </row>
    <row r="15" spans="1:18" x14ac:dyDescent="0.25">
      <c r="A15">
        <v>13567</v>
      </c>
      <c r="B15" t="s">
        <v>38</v>
      </c>
      <c r="C15" t="s">
        <v>48</v>
      </c>
      <c r="D15" t="s">
        <v>40</v>
      </c>
      <c r="E15" t="s">
        <v>45</v>
      </c>
      <c r="F15">
        <v>2992</v>
      </c>
      <c r="G15" t="str">
        <f>_xlfn.XLOOKUP(C15,Summary!$D$6:$D$12,Summary!$C$6:$C$12)</f>
        <v>Luigi</v>
      </c>
      <c r="H15" s="2">
        <v>10</v>
      </c>
      <c r="I15" s="2">
        <v>125</v>
      </c>
      <c r="J15" s="2">
        <v>374000</v>
      </c>
      <c r="K15" s="13">
        <f>VLOOKUP(C15,Summary!$D$6:$E$12,2,0)</f>
        <v>0.22</v>
      </c>
      <c r="L15" s="2" t="s">
        <v>83</v>
      </c>
      <c r="M15" s="15">
        <f t="shared" si="0"/>
        <v>82280</v>
      </c>
      <c r="N15" s="2">
        <v>18700</v>
      </c>
      <c r="O15" s="2">
        <v>355300</v>
      </c>
      <c r="P15" s="2">
        <v>359040</v>
      </c>
      <c r="Q15" s="2">
        <v>-3740</v>
      </c>
      <c r="R15" s="1">
        <v>45195</v>
      </c>
    </row>
    <row r="16" spans="1:18" x14ac:dyDescent="0.25">
      <c r="A16">
        <v>95829</v>
      </c>
      <c r="B16" t="s">
        <v>29</v>
      </c>
      <c r="C16" t="s">
        <v>32</v>
      </c>
      <c r="D16" t="s">
        <v>42</v>
      </c>
      <c r="E16" t="s">
        <v>45</v>
      </c>
      <c r="F16">
        <v>2297</v>
      </c>
      <c r="G16" t="str">
        <f>_xlfn.XLOOKUP(C16,Summary!$D$6:$D$12,Summary!$C$6:$C$12)</f>
        <v>Bertha</v>
      </c>
      <c r="H16" s="2">
        <v>250</v>
      </c>
      <c r="I16" s="2">
        <v>20</v>
      </c>
      <c r="J16" s="2">
        <v>45940</v>
      </c>
      <c r="K16" s="13">
        <f>VLOOKUP(C16,Summary!$D$6:$E$12,2,0)</f>
        <v>0.19</v>
      </c>
      <c r="L16" s="2" t="s">
        <v>83</v>
      </c>
      <c r="M16" s="15">
        <f t="shared" si="0"/>
        <v>8728.6</v>
      </c>
      <c r="N16" s="2">
        <v>2297</v>
      </c>
      <c r="O16" s="2">
        <v>43643</v>
      </c>
      <c r="P16" s="2">
        <v>22970</v>
      </c>
      <c r="Q16" s="2">
        <v>20673</v>
      </c>
      <c r="R16" s="1">
        <v>45017</v>
      </c>
    </row>
    <row r="17" spans="1:18" x14ac:dyDescent="0.25">
      <c r="A17">
        <v>40018</v>
      </c>
      <c r="B17" t="s">
        <v>29</v>
      </c>
      <c r="C17" t="s">
        <v>34</v>
      </c>
      <c r="D17" t="s">
        <v>30</v>
      </c>
      <c r="E17" t="s">
        <v>44</v>
      </c>
      <c r="F17">
        <v>2145</v>
      </c>
      <c r="G17" t="str">
        <f>_xlfn.XLOOKUP(C17,Summary!$D$6:$D$12,Summary!$C$6:$C$12)</f>
        <v>Francoise</v>
      </c>
      <c r="H17" s="2">
        <v>3</v>
      </c>
      <c r="I17" s="2">
        <v>7</v>
      </c>
      <c r="J17" s="2">
        <v>15015</v>
      </c>
      <c r="K17" s="13">
        <f>VLOOKUP(C17,Summary!$D$6:$E$12,2,0)</f>
        <v>0.2</v>
      </c>
      <c r="L17" s="2" t="s">
        <v>83</v>
      </c>
      <c r="M17" s="15">
        <f t="shared" si="0"/>
        <v>3003</v>
      </c>
      <c r="N17" s="2">
        <v>300.3</v>
      </c>
      <c r="O17" s="2">
        <v>14714.7</v>
      </c>
      <c r="P17" s="2">
        <v>10725</v>
      </c>
      <c r="Q17" s="2">
        <v>3989.7000000000007</v>
      </c>
      <c r="R17" s="1">
        <v>45140</v>
      </c>
    </row>
    <row r="18" spans="1:18" x14ac:dyDescent="0.25">
      <c r="A18">
        <v>53030</v>
      </c>
      <c r="B18" t="s">
        <v>29</v>
      </c>
      <c r="C18" t="s">
        <v>48</v>
      </c>
      <c r="D18" t="s">
        <v>40</v>
      </c>
      <c r="E18" t="s">
        <v>46</v>
      </c>
      <c r="F18">
        <v>2007</v>
      </c>
      <c r="G18" t="str">
        <f>_xlfn.XLOOKUP(C18,Summary!$D$6:$D$12,Summary!$C$6:$C$12)</f>
        <v>Luigi</v>
      </c>
      <c r="H18" s="2">
        <v>10</v>
      </c>
      <c r="I18" s="2">
        <v>350</v>
      </c>
      <c r="J18" s="2">
        <v>702450</v>
      </c>
      <c r="K18" s="13">
        <f>VLOOKUP(C18,Summary!$D$6:$E$12,2,0)</f>
        <v>0.22</v>
      </c>
      <c r="L18" s="2" t="s">
        <v>84</v>
      </c>
      <c r="M18" s="15">
        <f t="shared" si="0"/>
        <v>0</v>
      </c>
      <c r="N18" s="2">
        <v>105367.5</v>
      </c>
      <c r="O18" s="2">
        <v>597082.5</v>
      </c>
      <c r="P18" s="2">
        <v>521820</v>
      </c>
      <c r="Q18" s="2">
        <v>75262.5</v>
      </c>
      <c r="R18" s="1">
        <v>45145</v>
      </c>
    </row>
    <row r="19" spans="1:18" x14ac:dyDescent="0.25">
      <c r="A19">
        <v>35316</v>
      </c>
      <c r="B19" t="s">
        <v>33</v>
      </c>
      <c r="C19" t="s">
        <v>49</v>
      </c>
      <c r="D19" t="s">
        <v>35</v>
      </c>
      <c r="E19" t="s">
        <v>44</v>
      </c>
      <c r="F19">
        <v>1967</v>
      </c>
      <c r="G19" t="str">
        <f>_xlfn.XLOOKUP(C19,Summary!$D$6:$D$12,Summary!$C$6:$C$12)</f>
        <v xml:space="preserve">Klaas </v>
      </c>
      <c r="H19" s="2">
        <v>5</v>
      </c>
      <c r="I19" s="2">
        <v>15</v>
      </c>
      <c r="J19" s="2">
        <v>29505</v>
      </c>
      <c r="K19" s="13">
        <f>VLOOKUP(C19,Summary!$D$6:$E$12,2,0)</f>
        <v>0.24</v>
      </c>
      <c r="L19" s="2" t="s">
        <v>84</v>
      </c>
      <c r="M19" s="15">
        <f t="shared" si="0"/>
        <v>0</v>
      </c>
      <c r="N19" s="2">
        <v>1180.2</v>
      </c>
      <c r="O19" s="2">
        <v>28324.799999999999</v>
      </c>
      <c r="P19" s="2">
        <v>19670</v>
      </c>
      <c r="Q19" s="2">
        <v>8654.7999999999993</v>
      </c>
      <c r="R19" s="1">
        <v>45062</v>
      </c>
    </row>
    <row r="20" spans="1:18" x14ac:dyDescent="0.25">
      <c r="A20">
        <v>48433</v>
      </c>
      <c r="B20" t="s">
        <v>29</v>
      </c>
      <c r="C20" t="s">
        <v>34</v>
      </c>
      <c r="D20" t="s">
        <v>43</v>
      </c>
      <c r="E20" t="s">
        <v>45</v>
      </c>
      <c r="F20">
        <v>2076</v>
      </c>
      <c r="G20" t="str">
        <f>_xlfn.XLOOKUP(C20,Summary!$D$6:$D$12,Summary!$C$6:$C$12)</f>
        <v>Francoise</v>
      </c>
      <c r="H20" s="2">
        <v>260</v>
      </c>
      <c r="I20" s="2">
        <v>350</v>
      </c>
      <c r="J20" s="2">
        <v>726600</v>
      </c>
      <c r="K20" s="13">
        <f>VLOOKUP(C20,Summary!$D$6:$E$12,2,0)</f>
        <v>0.2</v>
      </c>
      <c r="L20" s="2" t="s">
        <v>84</v>
      </c>
      <c r="M20" s="15">
        <f t="shared" si="0"/>
        <v>0</v>
      </c>
      <c r="N20" s="2">
        <v>43596</v>
      </c>
      <c r="O20" s="2">
        <v>683004</v>
      </c>
      <c r="P20" s="2">
        <v>539760</v>
      </c>
      <c r="Q20" s="2">
        <v>143244</v>
      </c>
      <c r="R20" s="1">
        <v>44978</v>
      </c>
    </row>
    <row r="21" spans="1:18" x14ac:dyDescent="0.25">
      <c r="A21">
        <v>64530</v>
      </c>
      <c r="B21" t="s">
        <v>29</v>
      </c>
      <c r="C21" t="s">
        <v>47</v>
      </c>
      <c r="D21" t="s">
        <v>41</v>
      </c>
      <c r="E21" t="s">
        <v>45</v>
      </c>
      <c r="F21">
        <v>1333</v>
      </c>
      <c r="G21" t="str">
        <f>_xlfn.XLOOKUP(C21,Summary!$D$6:$D$12,Summary!$C$6:$C$12)</f>
        <v>Pedro</v>
      </c>
      <c r="H21" s="2">
        <v>120</v>
      </c>
      <c r="I21" s="2">
        <v>7</v>
      </c>
      <c r="J21" s="2">
        <v>9331</v>
      </c>
      <c r="K21" s="13">
        <f>VLOOKUP(C21,Summary!$D$6:$E$12,2,0)</f>
        <v>0.21</v>
      </c>
      <c r="L21" s="2" t="s">
        <v>84</v>
      </c>
      <c r="M21" s="15">
        <f t="shared" si="0"/>
        <v>0</v>
      </c>
      <c r="N21" s="2">
        <v>559.86</v>
      </c>
      <c r="O21" s="2">
        <v>8771.14</v>
      </c>
      <c r="P21" s="2">
        <v>6665</v>
      </c>
      <c r="Q21" s="2">
        <v>2106.1399999999994</v>
      </c>
      <c r="R21" s="1">
        <v>45018</v>
      </c>
    </row>
    <row r="22" spans="1:18" x14ac:dyDescent="0.25">
      <c r="A22">
        <v>96672</v>
      </c>
      <c r="B22" t="s">
        <v>36</v>
      </c>
      <c r="C22" t="s">
        <v>32</v>
      </c>
      <c r="D22" t="s">
        <v>40</v>
      </c>
      <c r="E22" t="s">
        <v>46</v>
      </c>
      <c r="F22">
        <v>1013</v>
      </c>
      <c r="G22" t="str">
        <f>_xlfn.XLOOKUP(C22,Summary!$D$6:$D$12,Summary!$C$6:$C$12)</f>
        <v>Bertha</v>
      </c>
      <c r="H22" s="2">
        <v>10</v>
      </c>
      <c r="I22" s="2">
        <v>12</v>
      </c>
      <c r="J22" s="2">
        <v>12156</v>
      </c>
      <c r="K22" s="13">
        <f>VLOOKUP(C22,Summary!$D$6:$E$12,2,0)</f>
        <v>0.19</v>
      </c>
      <c r="L22" s="2" t="s">
        <v>84</v>
      </c>
      <c r="M22" s="15">
        <f t="shared" si="0"/>
        <v>0</v>
      </c>
      <c r="N22" s="2">
        <v>1580.28</v>
      </c>
      <c r="O22" s="2">
        <v>10575.72</v>
      </c>
      <c r="P22" s="2">
        <v>3039</v>
      </c>
      <c r="Q22" s="2">
        <v>7536.7199999999993</v>
      </c>
      <c r="R22" s="1">
        <v>45196</v>
      </c>
    </row>
    <row r="23" spans="1:18" x14ac:dyDescent="0.25">
      <c r="A23">
        <v>55445</v>
      </c>
      <c r="B23" t="s">
        <v>29</v>
      </c>
      <c r="C23" t="s">
        <v>37</v>
      </c>
      <c r="D23" t="s">
        <v>43</v>
      </c>
      <c r="E23" t="s">
        <v>31</v>
      </c>
      <c r="F23">
        <v>2750</v>
      </c>
      <c r="G23" t="str">
        <f>_xlfn.XLOOKUP(C23,Summary!$D$6:$D$12,Summary!$C$6:$C$12)</f>
        <v>Ciarán</v>
      </c>
      <c r="H23" s="2">
        <v>260</v>
      </c>
      <c r="I23" s="2">
        <v>350</v>
      </c>
      <c r="J23" s="2">
        <v>962500</v>
      </c>
      <c r="K23" s="13">
        <f>VLOOKUP(C23,Summary!$D$6:$E$12,2,0)</f>
        <v>0.23</v>
      </c>
      <c r="L23" s="2" t="s">
        <v>84</v>
      </c>
      <c r="M23" s="15">
        <f t="shared" si="0"/>
        <v>0</v>
      </c>
      <c r="N23" s="2">
        <v>0</v>
      </c>
      <c r="O23" s="2">
        <v>962500</v>
      </c>
      <c r="P23" s="2">
        <v>715000</v>
      </c>
      <c r="Q23" s="2">
        <v>247500</v>
      </c>
      <c r="R23" s="1">
        <v>45154</v>
      </c>
    </row>
    <row r="24" spans="1:18" x14ac:dyDescent="0.25">
      <c r="A24">
        <v>46145</v>
      </c>
      <c r="B24" t="s">
        <v>36</v>
      </c>
      <c r="C24" t="s">
        <v>32</v>
      </c>
      <c r="D24" t="s">
        <v>40</v>
      </c>
      <c r="E24" t="s">
        <v>45</v>
      </c>
      <c r="F24">
        <v>1775</v>
      </c>
      <c r="G24" t="str">
        <f>_xlfn.XLOOKUP(C24,Summary!$D$6:$D$12,Summary!$C$6:$C$12)</f>
        <v>Bertha</v>
      </c>
      <c r="H24" s="2">
        <v>10</v>
      </c>
      <c r="I24" s="2">
        <v>12</v>
      </c>
      <c r="J24" s="2">
        <v>21300</v>
      </c>
      <c r="K24" s="13">
        <f>VLOOKUP(C24,Summary!$D$6:$E$12,2,0)</f>
        <v>0.19</v>
      </c>
      <c r="L24" s="2" t="s">
        <v>83</v>
      </c>
      <c r="M24" s="15">
        <f t="shared" si="0"/>
        <v>4047</v>
      </c>
      <c r="N24" s="2">
        <v>1917</v>
      </c>
      <c r="O24" s="2">
        <v>19383</v>
      </c>
      <c r="P24" s="2">
        <v>5325</v>
      </c>
      <c r="Q24" s="2">
        <v>14058</v>
      </c>
      <c r="R24" s="1">
        <v>45126</v>
      </c>
    </row>
    <row r="25" spans="1:18" x14ac:dyDescent="0.25">
      <c r="A25">
        <v>78783</v>
      </c>
      <c r="B25" t="s">
        <v>33</v>
      </c>
      <c r="C25" t="s">
        <v>49</v>
      </c>
      <c r="D25" t="s">
        <v>40</v>
      </c>
      <c r="E25" t="s">
        <v>44</v>
      </c>
      <c r="F25">
        <v>2363</v>
      </c>
      <c r="G25" t="str">
        <f>_xlfn.XLOOKUP(C25,Summary!$D$6:$D$12,Summary!$C$6:$C$12)</f>
        <v xml:space="preserve">Klaas </v>
      </c>
      <c r="H25" s="2">
        <v>10</v>
      </c>
      <c r="I25" s="2">
        <v>15</v>
      </c>
      <c r="J25" s="2">
        <v>35445</v>
      </c>
      <c r="K25" s="13">
        <f>VLOOKUP(C25,Summary!$D$6:$E$12,2,0)</f>
        <v>0.24</v>
      </c>
      <c r="L25" s="2" t="s">
        <v>83</v>
      </c>
      <c r="M25" s="15">
        <f t="shared" si="0"/>
        <v>8506.7999999999993</v>
      </c>
      <c r="N25" s="2">
        <v>708.9</v>
      </c>
      <c r="O25" s="2">
        <v>34736.1</v>
      </c>
      <c r="P25" s="2">
        <v>23630</v>
      </c>
      <c r="Q25" s="2">
        <v>11106.099999999999</v>
      </c>
      <c r="R25" s="1">
        <v>45279</v>
      </c>
    </row>
    <row r="26" spans="1:18" x14ac:dyDescent="0.25">
      <c r="A26">
        <v>87537</v>
      </c>
      <c r="B26" t="s">
        <v>29</v>
      </c>
      <c r="C26" t="s">
        <v>49</v>
      </c>
      <c r="D26" t="s">
        <v>43</v>
      </c>
      <c r="E26" t="s">
        <v>44</v>
      </c>
      <c r="F26">
        <v>1778</v>
      </c>
      <c r="G26" t="str">
        <f>_xlfn.XLOOKUP(C26,Summary!$D$6:$D$12,Summary!$C$6:$C$12)</f>
        <v xml:space="preserve">Klaas </v>
      </c>
      <c r="H26" s="2">
        <v>260</v>
      </c>
      <c r="I26" s="2">
        <v>350</v>
      </c>
      <c r="J26" s="2">
        <v>622300</v>
      </c>
      <c r="K26" s="13">
        <f>VLOOKUP(C26,Summary!$D$6:$E$12,2,0)</f>
        <v>0.24</v>
      </c>
      <c r="L26" s="2" t="s">
        <v>83</v>
      </c>
      <c r="M26" s="15">
        <f t="shared" si="0"/>
        <v>149352</v>
      </c>
      <c r="N26" s="2">
        <v>24892</v>
      </c>
      <c r="O26" s="2">
        <v>597408</v>
      </c>
      <c r="P26" s="2">
        <v>462280</v>
      </c>
      <c r="Q26" s="2">
        <v>135128</v>
      </c>
      <c r="R26" s="1">
        <v>45034</v>
      </c>
    </row>
    <row r="27" spans="1:18" x14ac:dyDescent="0.25">
      <c r="A27">
        <v>40201</v>
      </c>
      <c r="B27" t="s">
        <v>29</v>
      </c>
      <c r="C27" t="s">
        <v>32</v>
      </c>
      <c r="D27" t="s">
        <v>43</v>
      </c>
      <c r="E27" t="s">
        <v>44</v>
      </c>
      <c r="F27">
        <v>1907</v>
      </c>
      <c r="G27" t="str">
        <f>_xlfn.XLOOKUP(C27,Summary!$D$6:$D$12,Summary!$C$6:$C$12)</f>
        <v>Bertha</v>
      </c>
      <c r="H27" s="2">
        <v>260</v>
      </c>
      <c r="I27" s="2">
        <v>350</v>
      </c>
      <c r="J27" s="2">
        <v>667450</v>
      </c>
      <c r="K27" s="13">
        <f>VLOOKUP(C27,Summary!$D$6:$E$12,2,0)</f>
        <v>0.19</v>
      </c>
      <c r="L27" s="2" t="s">
        <v>83</v>
      </c>
      <c r="M27" s="15">
        <f t="shared" si="0"/>
        <v>126815.5</v>
      </c>
      <c r="N27" s="2">
        <v>26698</v>
      </c>
      <c r="O27" s="2">
        <v>640752</v>
      </c>
      <c r="P27" s="2">
        <v>495820</v>
      </c>
      <c r="Q27" s="2">
        <v>144932</v>
      </c>
      <c r="R27" s="1">
        <v>45243</v>
      </c>
    </row>
    <row r="28" spans="1:18" x14ac:dyDescent="0.25">
      <c r="A28">
        <v>61447</v>
      </c>
      <c r="B28" t="s">
        <v>39</v>
      </c>
      <c r="C28" t="s">
        <v>47</v>
      </c>
      <c r="D28" t="s">
        <v>30</v>
      </c>
      <c r="E28" t="s">
        <v>46</v>
      </c>
      <c r="F28">
        <v>801</v>
      </c>
      <c r="G28" t="str">
        <f>_xlfn.XLOOKUP(C28,Summary!$D$6:$D$12,Summary!$C$6:$C$12)</f>
        <v>Pedro</v>
      </c>
      <c r="H28" s="2">
        <v>3</v>
      </c>
      <c r="I28" s="2">
        <v>300</v>
      </c>
      <c r="J28" s="2">
        <v>240300</v>
      </c>
      <c r="K28" s="13">
        <f>VLOOKUP(C28,Summary!$D$6:$E$12,2,0)</f>
        <v>0.21</v>
      </c>
      <c r="L28" s="2" t="s">
        <v>84</v>
      </c>
      <c r="M28" s="15">
        <f t="shared" si="0"/>
        <v>0</v>
      </c>
      <c r="N28" s="2">
        <v>33642</v>
      </c>
      <c r="O28" s="2">
        <v>206658</v>
      </c>
      <c r="P28" s="2">
        <v>200250</v>
      </c>
      <c r="Q28" s="2">
        <v>6408</v>
      </c>
      <c r="R28" s="1">
        <v>45063</v>
      </c>
    </row>
    <row r="29" spans="1:18" x14ac:dyDescent="0.25">
      <c r="A29">
        <v>17930</v>
      </c>
      <c r="B29" t="s">
        <v>29</v>
      </c>
      <c r="C29" t="s">
        <v>32</v>
      </c>
      <c r="D29" t="s">
        <v>43</v>
      </c>
      <c r="E29" t="s">
        <v>45</v>
      </c>
      <c r="F29">
        <v>1159</v>
      </c>
      <c r="G29" t="str">
        <f>_xlfn.XLOOKUP(C29,Summary!$D$6:$D$12,Summary!$C$6:$C$12)</f>
        <v>Bertha</v>
      </c>
      <c r="H29" s="2">
        <v>260</v>
      </c>
      <c r="I29" s="2">
        <v>7</v>
      </c>
      <c r="J29" s="2">
        <v>8113</v>
      </c>
      <c r="K29" s="13">
        <f>VLOOKUP(C29,Summary!$D$6:$E$12,2,0)</f>
        <v>0.19</v>
      </c>
      <c r="L29" s="2" t="s">
        <v>84</v>
      </c>
      <c r="M29" s="15">
        <f t="shared" si="0"/>
        <v>0</v>
      </c>
      <c r="N29" s="2">
        <v>405.65</v>
      </c>
      <c r="O29" s="2">
        <v>7707.35</v>
      </c>
      <c r="P29" s="2">
        <v>5795</v>
      </c>
      <c r="Q29" s="2">
        <v>1912.3500000000004</v>
      </c>
      <c r="R29" s="1">
        <v>45109</v>
      </c>
    </row>
    <row r="30" spans="1:18" x14ac:dyDescent="0.25">
      <c r="A30">
        <v>45863</v>
      </c>
      <c r="B30" t="s">
        <v>39</v>
      </c>
      <c r="C30" t="s">
        <v>49</v>
      </c>
      <c r="D30" t="s">
        <v>35</v>
      </c>
      <c r="E30" t="s">
        <v>45</v>
      </c>
      <c r="F30">
        <v>3802.5</v>
      </c>
      <c r="G30" t="str">
        <f>_xlfn.XLOOKUP(C30,Summary!$D$6:$D$12,Summary!$C$6:$C$12)</f>
        <v xml:space="preserve">Klaas </v>
      </c>
      <c r="H30" s="2">
        <v>5</v>
      </c>
      <c r="I30" s="2">
        <v>300</v>
      </c>
      <c r="J30" s="2">
        <v>1140750</v>
      </c>
      <c r="K30" s="13">
        <f>VLOOKUP(C30,Summary!$D$6:$E$12,2,0)</f>
        <v>0.24</v>
      </c>
      <c r="L30" s="2" t="s">
        <v>84</v>
      </c>
      <c r="M30" s="15">
        <f t="shared" si="0"/>
        <v>0</v>
      </c>
      <c r="N30" s="2">
        <v>102667.5</v>
      </c>
      <c r="O30" s="2">
        <v>1038082.5</v>
      </c>
      <c r="P30" s="2">
        <v>950625</v>
      </c>
      <c r="Q30" s="2">
        <v>87457.5</v>
      </c>
      <c r="R30" s="1">
        <v>45008</v>
      </c>
    </row>
    <row r="31" spans="1:18" x14ac:dyDescent="0.25">
      <c r="A31">
        <v>28574</v>
      </c>
      <c r="B31" t="s">
        <v>29</v>
      </c>
      <c r="C31" t="s">
        <v>37</v>
      </c>
      <c r="D31" t="s">
        <v>30</v>
      </c>
      <c r="E31" t="s">
        <v>46</v>
      </c>
      <c r="F31">
        <v>2521.5</v>
      </c>
      <c r="G31" t="str">
        <f>_xlfn.XLOOKUP(C31,Summary!$D$6:$D$12,Summary!$C$6:$C$12)</f>
        <v>Ciarán</v>
      </c>
      <c r="H31" s="2">
        <v>3</v>
      </c>
      <c r="I31" s="2">
        <v>20</v>
      </c>
      <c r="J31" s="2">
        <v>50430</v>
      </c>
      <c r="K31" s="13">
        <f>VLOOKUP(C31,Summary!$D$6:$E$12,2,0)</f>
        <v>0.23</v>
      </c>
      <c r="L31" s="2" t="s">
        <v>83</v>
      </c>
      <c r="M31" s="15">
        <f t="shared" si="0"/>
        <v>11598.9</v>
      </c>
      <c r="N31" s="2">
        <v>6051.6</v>
      </c>
      <c r="O31" s="2">
        <v>44378.399999999994</v>
      </c>
      <c r="P31" s="2">
        <v>25215</v>
      </c>
      <c r="Q31" s="2">
        <v>19163.399999999998</v>
      </c>
      <c r="R31" s="1">
        <v>45067</v>
      </c>
    </row>
    <row r="32" spans="1:18" x14ac:dyDescent="0.25">
      <c r="A32">
        <v>67030</v>
      </c>
      <c r="B32" t="s">
        <v>29</v>
      </c>
      <c r="C32" t="s">
        <v>34</v>
      </c>
      <c r="D32" t="s">
        <v>40</v>
      </c>
      <c r="E32" t="s">
        <v>44</v>
      </c>
      <c r="F32">
        <v>3945</v>
      </c>
      <c r="G32" t="str">
        <f>_xlfn.XLOOKUP(C32,Summary!$D$6:$D$12,Summary!$C$6:$C$12)</f>
        <v>Francoise</v>
      </c>
      <c r="H32" s="2">
        <v>10</v>
      </c>
      <c r="I32" s="2">
        <v>7</v>
      </c>
      <c r="J32" s="2">
        <v>27615</v>
      </c>
      <c r="K32" s="13">
        <f>VLOOKUP(C32,Summary!$D$6:$E$12,2,0)</f>
        <v>0.2</v>
      </c>
      <c r="L32" s="2" t="s">
        <v>84</v>
      </c>
      <c r="M32" s="15">
        <f t="shared" si="0"/>
        <v>0</v>
      </c>
      <c r="N32" s="2">
        <v>276.14999999999998</v>
      </c>
      <c r="O32" s="2">
        <v>27338.850000000002</v>
      </c>
      <c r="P32" s="2">
        <v>19725</v>
      </c>
      <c r="Q32" s="2">
        <v>7613.8500000000022</v>
      </c>
      <c r="R32" s="1">
        <v>45264</v>
      </c>
    </row>
    <row r="33" spans="1:18" x14ac:dyDescent="0.25">
      <c r="A33">
        <v>76757</v>
      </c>
      <c r="B33" t="s">
        <v>39</v>
      </c>
      <c r="C33" t="s">
        <v>34</v>
      </c>
      <c r="D33" t="s">
        <v>41</v>
      </c>
      <c r="E33" t="s">
        <v>45</v>
      </c>
      <c r="F33">
        <v>1659</v>
      </c>
      <c r="G33" t="str">
        <f>_xlfn.XLOOKUP(C33,Summary!$D$6:$D$12,Summary!$C$6:$C$12)</f>
        <v>Francoise</v>
      </c>
      <c r="H33" s="2">
        <v>120</v>
      </c>
      <c r="I33" s="2">
        <v>300</v>
      </c>
      <c r="J33" s="2">
        <v>497700</v>
      </c>
      <c r="K33" s="13">
        <f>VLOOKUP(C33,Summary!$D$6:$E$12,2,0)</f>
        <v>0.2</v>
      </c>
      <c r="L33" s="2" t="s">
        <v>84</v>
      </c>
      <c r="M33" s="15">
        <f t="shared" si="0"/>
        <v>0</v>
      </c>
      <c r="N33" s="2">
        <v>34839</v>
      </c>
      <c r="O33" s="2">
        <v>462861</v>
      </c>
      <c r="P33" s="2">
        <v>414750</v>
      </c>
      <c r="Q33" s="2">
        <v>48111</v>
      </c>
      <c r="R33" s="1">
        <v>45172</v>
      </c>
    </row>
    <row r="34" spans="1:18" x14ac:dyDescent="0.25">
      <c r="A34">
        <v>25932</v>
      </c>
      <c r="B34" t="s">
        <v>36</v>
      </c>
      <c r="C34" t="s">
        <v>47</v>
      </c>
      <c r="D34" t="s">
        <v>41</v>
      </c>
      <c r="E34" t="s">
        <v>46</v>
      </c>
      <c r="F34">
        <v>500</v>
      </c>
      <c r="G34" t="str">
        <f>_xlfn.XLOOKUP(C34,Summary!$D$6:$D$12,Summary!$C$6:$C$12)</f>
        <v>Pedro</v>
      </c>
      <c r="H34" s="2">
        <v>120</v>
      </c>
      <c r="I34" s="2">
        <v>12</v>
      </c>
      <c r="J34" s="2">
        <v>6000</v>
      </c>
      <c r="K34" s="13">
        <f>VLOOKUP(C34,Summary!$D$6:$E$12,2,0)</f>
        <v>0.21</v>
      </c>
      <c r="L34" s="2" t="s">
        <v>84</v>
      </c>
      <c r="M34" s="15">
        <f t="shared" si="0"/>
        <v>0</v>
      </c>
      <c r="N34" s="2">
        <v>900</v>
      </c>
      <c r="O34" s="2">
        <v>5100</v>
      </c>
      <c r="P34" s="2">
        <v>1500</v>
      </c>
      <c r="Q34" s="2">
        <v>3600</v>
      </c>
      <c r="R34" s="1">
        <v>45111</v>
      </c>
    </row>
    <row r="35" spans="1:18" x14ac:dyDescent="0.25">
      <c r="A35">
        <v>27807</v>
      </c>
      <c r="B35" t="s">
        <v>33</v>
      </c>
      <c r="C35" t="s">
        <v>48</v>
      </c>
      <c r="D35" t="s">
        <v>40</v>
      </c>
      <c r="E35" t="s">
        <v>46</v>
      </c>
      <c r="F35">
        <v>1767</v>
      </c>
      <c r="G35" t="str">
        <f>_xlfn.XLOOKUP(C35,Summary!$D$6:$D$12,Summary!$C$6:$C$12)</f>
        <v>Luigi</v>
      </c>
      <c r="H35" s="2">
        <v>10</v>
      </c>
      <c r="I35" s="2">
        <v>15</v>
      </c>
      <c r="J35" s="2">
        <v>26505</v>
      </c>
      <c r="K35" s="13">
        <f>VLOOKUP(C35,Summary!$D$6:$E$12,2,0)</f>
        <v>0.22</v>
      </c>
      <c r="L35" s="2" t="s">
        <v>83</v>
      </c>
      <c r="M35" s="15">
        <f t="shared" si="0"/>
        <v>5831.1</v>
      </c>
      <c r="N35" s="2">
        <v>3710.7</v>
      </c>
      <c r="O35" s="2">
        <v>22794.3</v>
      </c>
      <c r="P35" s="2">
        <v>17670</v>
      </c>
      <c r="Q35" s="2">
        <v>5124.2999999999993</v>
      </c>
      <c r="R35" s="1">
        <v>45094</v>
      </c>
    </row>
    <row r="36" spans="1:18" x14ac:dyDescent="0.25">
      <c r="A36">
        <v>96568</v>
      </c>
      <c r="B36" t="s">
        <v>39</v>
      </c>
      <c r="C36" t="s">
        <v>49</v>
      </c>
      <c r="D36" t="s">
        <v>42</v>
      </c>
      <c r="E36" t="s">
        <v>44</v>
      </c>
      <c r="F36">
        <v>1874</v>
      </c>
      <c r="G36" t="str">
        <f>_xlfn.XLOOKUP(C36,Summary!$D$6:$D$12,Summary!$C$6:$C$12)</f>
        <v xml:space="preserve">Klaas </v>
      </c>
      <c r="H36" s="2">
        <v>250</v>
      </c>
      <c r="I36" s="2">
        <v>300</v>
      </c>
      <c r="J36" s="2">
        <v>562200</v>
      </c>
      <c r="K36" s="13">
        <f>VLOOKUP(C36,Summary!$D$6:$E$12,2,0)</f>
        <v>0.24</v>
      </c>
      <c r="L36" s="2" t="s">
        <v>83</v>
      </c>
      <c r="M36" s="15">
        <f t="shared" si="0"/>
        <v>134928</v>
      </c>
      <c r="N36" s="2">
        <v>16866</v>
      </c>
      <c r="O36" s="2">
        <v>545334</v>
      </c>
      <c r="P36" s="2">
        <v>468500</v>
      </c>
      <c r="Q36" s="2">
        <v>76834</v>
      </c>
      <c r="R36" s="1">
        <v>45179</v>
      </c>
    </row>
    <row r="37" spans="1:18" x14ac:dyDescent="0.25">
      <c r="A37">
        <v>31826</v>
      </c>
      <c r="B37" t="s">
        <v>39</v>
      </c>
      <c r="C37" t="s">
        <v>37</v>
      </c>
      <c r="D37" t="s">
        <v>42</v>
      </c>
      <c r="E37" t="s">
        <v>44</v>
      </c>
      <c r="F37">
        <v>986</v>
      </c>
      <c r="G37" t="str">
        <f>_xlfn.XLOOKUP(C37,Summary!$D$6:$D$12,Summary!$C$6:$C$12)</f>
        <v>Ciarán</v>
      </c>
      <c r="H37" s="2">
        <v>250</v>
      </c>
      <c r="I37" s="2">
        <v>300</v>
      </c>
      <c r="J37" s="2">
        <v>295800</v>
      </c>
      <c r="K37" s="13">
        <f>VLOOKUP(C37,Summary!$D$6:$E$12,2,0)</f>
        <v>0.23</v>
      </c>
      <c r="L37" s="2" t="s">
        <v>83</v>
      </c>
      <c r="M37" s="15">
        <f t="shared" si="0"/>
        <v>68034</v>
      </c>
      <c r="N37" s="2">
        <v>2958</v>
      </c>
      <c r="O37" s="2">
        <v>292842</v>
      </c>
      <c r="P37" s="2">
        <v>246500</v>
      </c>
      <c r="Q37" s="2">
        <v>46342</v>
      </c>
      <c r="R37" s="1">
        <v>44960</v>
      </c>
    </row>
    <row r="38" spans="1:18" x14ac:dyDescent="0.25">
      <c r="A38">
        <v>67944</v>
      </c>
      <c r="B38" t="s">
        <v>36</v>
      </c>
      <c r="C38" t="s">
        <v>47</v>
      </c>
      <c r="D38" t="s">
        <v>43</v>
      </c>
      <c r="E38" t="s">
        <v>45</v>
      </c>
      <c r="F38">
        <v>1123</v>
      </c>
      <c r="G38" t="str">
        <f>_xlfn.XLOOKUP(C38,Summary!$D$6:$D$12,Summary!$C$6:$C$12)</f>
        <v>Pedro</v>
      </c>
      <c r="H38" s="2">
        <v>260</v>
      </c>
      <c r="I38" s="2">
        <v>12</v>
      </c>
      <c r="J38" s="2">
        <v>13476</v>
      </c>
      <c r="K38" s="13">
        <f>VLOOKUP(C38,Summary!$D$6:$E$12,2,0)</f>
        <v>0.21</v>
      </c>
      <c r="L38" s="2" t="s">
        <v>83</v>
      </c>
      <c r="M38" s="15">
        <f t="shared" si="0"/>
        <v>2829.96</v>
      </c>
      <c r="N38" s="2">
        <v>673.8</v>
      </c>
      <c r="O38" s="2">
        <v>12802.2</v>
      </c>
      <c r="P38" s="2">
        <v>3369</v>
      </c>
      <c r="Q38" s="2">
        <v>9433.2000000000007</v>
      </c>
      <c r="R38" s="1">
        <v>45234</v>
      </c>
    </row>
    <row r="39" spans="1:18" x14ac:dyDescent="0.25">
      <c r="A39">
        <v>91512</v>
      </c>
      <c r="B39" t="s">
        <v>29</v>
      </c>
      <c r="C39" t="s">
        <v>47</v>
      </c>
      <c r="D39" t="s">
        <v>30</v>
      </c>
      <c r="E39" t="s">
        <v>44</v>
      </c>
      <c r="F39">
        <v>1397</v>
      </c>
      <c r="G39" t="str">
        <f>_xlfn.XLOOKUP(C39,Summary!$D$6:$D$12,Summary!$C$6:$C$12)</f>
        <v>Pedro</v>
      </c>
      <c r="H39" s="2">
        <v>3</v>
      </c>
      <c r="I39" s="2">
        <v>350</v>
      </c>
      <c r="J39" s="2">
        <v>488950</v>
      </c>
      <c r="K39" s="13">
        <f>VLOOKUP(C39,Summary!$D$6:$E$12,2,0)</f>
        <v>0.21</v>
      </c>
      <c r="L39" s="2" t="s">
        <v>84</v>
      </c>
      <c r="M39" s="15">
        <f t="shared" si="0"/>
        <v>0</v>
      </c>
      <c r="N39" s="2">
        <v>4889.5</v>
      </c>
      <c r="O39" s="2">
        <v>484060.5</v>
      </c>
      <c r="P39" s="2">
        <v>363220</v>
      </c>
      <c r="Q39" s="2">
        <v>120840.5</v>
      </c>
      <c r="R39" s="1">
        <v>44993</v>
      </c>
    </row>
    <row r="40" spans="1:18" x14ac:dyDescent="0.25">
      <c r="A40">
        <v>75204</v>
      </c>
      <c r="B40" t="s">
        <v>29</v>
      </c>
      <c r="C40" t="s">
        <v>37</v>
      </c>
      <c r="D40" t="s">
        <v>35</v>
      </c>
      <c r="E40" t="s">
        <v>31</v>
      </c>
      <c r="F40">
        <v>1899</v>
      </c>
      <c r="G40" t="str">
        <f>_xlfn.XLOOKUP(C40,Summary!$D$6:$D$12,Summary!$C$6:$C$12)</f>
        <v>Ciarán</v>
      </c>
      <c r="H40" s="2">
        <v>5</v>
      </c>
      <c r="I40" s="2">
        <v>20</v>
      </c>
      <c r="J40" s="2">
        <v>37980</v>
      </c>
      <c r="K40" s="13">
        <f>VLOOKUP(C40,Summary!$D$6:$E$12,2,0)</f>
        <v>0.23</v>
      </c>
      <c r="L40" s="2" t="s">
        <v>84</v>
      </c>
      <c r="M40" s="15">
        <f t="shared" si="0"/>
        <v>0</v>
      </c>
      <c r="N40" s="2">
        <v>0</v>
      </c>
      <c r="O40" s="2">
        <v>37980</v>
      </c>
      <c r="P40" s="2">
        <v>18990</v>
      </c>
      <c r="Q40" s="2">
        <v>18990</v>
      </c>
      <c r="R40" s="1">
        <v>44982</v>
      </c>
    </row>
    <row r="41" spans="1:18" x14ac:dyDescent="0.25">
      <c r="A41">
        <v>82882</v>
      </c>
      <c r="B41" t="s">
        <v>38</v>
      </c>
      <c r="C41" t="s">
        <v>49</v>
      </c>
      <c r="D41" t="s">
        <v>42</v>
      </c>
      <c r="E41" t="s">
        <v>46</v>
      </c>
      <c r="F41">
        <v>1583</v>
      </c>
      <c r="G41" t="str">
        <f>_xlfn.XLOOKUP(C41,Summary!$D$6:$D$12,Summary!$C$6:$C$12)</f>
        <v xml:space="preserve">Klaas </v>
      </c>
      <c r="H41" s="2">
        <v>250</v>
      </c>
      <c r="I41" s="2">
        <v>125</v>
      </c>
      <c r="J41" s="2">
        <v>197875</v>
      </c>
      <c r="K41" s="13">
        <f>VLOOKUP(C41,Summary!$D$6:$E$12,2,0)</f>
        <v>0.24</v>
      </c>
      <c r="L41" s="2" t="s">
        <v>84</v>
      </c>
      <c r="M41" s="15">
        <f t="shared" si="0"/>
        <v>0</v>
      </c>
      <c r="N41" s="2">
        <v>25723.75</v>
      </c>
      <c r="O41" s="2">
        <v>172151.25</v>
      </c>
      <c r="P41" s="2">
        <v>189960</v>
      </c>
      <c r="Q41" s="2">
        <v>-17808.75</v>
      </c>
      <c r="R41" s="1">
        <v>45170</v>
      </c>
    </row>
    <row r="42" spans="1:18" x14ac:dyDescent="0.25">
      <c r="A42">
        <v>85111</v>
      </c>
      <c r="B42" t="s">
        <v>29</v>
      </c>
      <c r="C42" t="s">
        <v>34</v>
      </c>
      <c r="D42" t="s">
        <v>40</v>
      </c>
      <c r="E42" t="s">
        <v>45</v>
      </c>
      <c r="F42">
        <v>1303</v>
      </c>
      <c r="G42" t="str">
        <f>_xlfn.XLOOKUP(C42,Summary!$D$6:$D$12,Summary!$C$6:$C$12)</f>
        <v>Francoise</v>
      </c>
      <c r="H42" s="2">
        <v>10</v>
      </c>
      <c r="I42" s="2">
        <v>20</v>
      </c>
      <c r="J42" s="2">
        <v>26060</v>
      </c>
      <c r="K42" s="13">
        <f>VLOOKUP(C42,Summary!$D$6:$E$12,2,0)</f>
        <v>0.2</v>
      </c>
      <c r="L42" s="2" t="s">
        <v>84</v>
      </c>
      <c r="M42" s="15">
        <f t="shared" si="0"/>
        <v>0</v>
      </c>
      <c r="N42" s="2">
        <v>1303</v>
      </c>
      <c r="O42" s="2">
        <v>24757</v>
      </c>
      <c r="P42" s="2">
        <v>13030</v>
      </c>
      <c r="Q42" s="2">
        <v>11727</v>
      </c>
      <c r="R42" s="1">
        <v>45266</v>
      </c>
    </row>
    <row r="43" spans="1:18" x14ac:dyDescent="0.25">
      <c r="A43">
        <v>90552</v>
      </c>
      <c r="B43" t="s">
        <v>33</v>
      </c>
      <c r="C43" t="s">
        <v>47</v>
      </c>
      <c r="D43" t="s">
        <v>40</v>
      </c>
      <c r="E43" t="s">
        <v>44</v>
      </c>
      <c r="F43">
        <v>1514</v>
      </c>
      <c r="G43" t="str">
        <f>_xlfn.XLOOKUP(C43,Summary!$D$6:$D$12,Summary!$C$6:$C$12)</f>
        <v>Pedro</v>
      </c>
      <c r="H43" s="2">
        <v>10</v>
      </c>
      <c r="I43" s="2">
        <v>15</v>
      </c>
      <c r="J43" s="2">
        <v>22710</v>
      </c>
      <c r="K43" s="13">
        <f>VLOOKUP(C43,Summary!$D$6:$E$12,2,0)</f>
        <v>0.21</v>
      </c>
      <c r="L43" s="2" t="s">
        <v>84</v>
      </c>
      <c r="M43" s="15">
        <f t="shared" si="0"/>
        <v>0</v>
      </c>
      <c r="N43" s="2">
        <v>908.4</v>
      </c>
      <c r="O43" s="2">
        <v>21801.599999999999</v>
      </c>
      <c r="P43" s="2">
        <v>15140</v>
      </c>
      <c r="Q43" s="2">
        <v>6661.5999999999985</v>
      </c>
      <c r="R43" s="1">
        <v>45273</v>
      </c>
    </row>
    <row r="44" spans="1:18" x14ac:dyDescent="0.25">
      <c r="A44">
        <v>21835</v>
      </c>
      <c r="B44" t="s">
        <v>29</v>
      </c>
      <c r="C44" t="s">
        <v>32</v>
      </c>
      <c r="D44" t="s">
        <v>41</v>
      </c>
      <c r="E44" t="s">
        <v>45</v>
      </c>
      <c r="F44">
        <v>1307</v>
      </c>
      <c r="G44" t="str">
        <f>_xlfn.XLOOKUP(C44,Summary!$D$6:$D$12,Summary!$C$6:$C$12)</f>
        <v>Bertha</v>
      </c>
      <c r="H44" s="2">
        <v>120</v>
      </c>
      <c r="I44" s="2">
        <v>350</v>
      </c>
      <c r="J44" s="2">
        <v>457450</v>
      </c>
      <c r="K44" s="13">
        <f>VLOOKUP(C44,Summary!$D$6:$E$12,2,0)</f>
        <v>0.19</v>
      </c>
      <c r="L44" s="2" t="s">
        <v>83</v>
      </c>
      <c r="M44" s="15">
        <f t="shared" si="0"/>
        <v>86915.5</v>
      </c>
      <c r="N44" s="2">
        <v>41170.5</v>
      </c>
      <c r="O44" s="2">
        <v>416279.5</v>
      </c>
      <c r="P44" s="2">
        <v>339820</v>
      </c>
      <c r="Q44" s="2">
        <v>76459.5</v>
      </c>
      <c r="R44" s="1">
        <v>45209</v>
      </c>
    </row>
    <row r="45" spans="1:18" x14ac:dyDescent="0.25">
      <c r="A45">
        <v>78506</v>
      </c>
      <c r="B45" t="s">
        <v>36</v>
      </c>
      <c r="C45" t="s">
        <v>37</v>
      </c>
      <c r="D45" t="s">
        <v>40</v>
      </c>
      <c r="E45" t="s">
        <v>44</v>
      </c>
      <c r="F45">
        <v>1142</v>
      </c>
      <c r="G45" t="str">
        <f>_xlfn.XLOOKUP(C45,Summary!$D$6:$D$12,Summary!$C$6:$C$12)</f>
        <v>Ciarán</v>
      </c>
      <c r="H45" s="2">
        <v>10</v>
      </c>
      <c r="I45" s="2">
        <v>12</v>
      </c>
      <c r="J45" s="2">
        <v>13704</v>
      </c>
      <c r="K45" s="13">
        <f>VLOOKUP(C45,Summary!$D$6:$E$12,2,0)</f>
        <v>0.23</v>
      </c>
      <c r="L45" s="2" t="s">
        <v>83</v>
      </c>
      <c r="M45" s="15">
        <f t="shared" si="0"/>
        <v>3151.92</v>
      </c>
      <c r="N45" s="2">
        <v>274.08</v>
      </c>
      <c r="O45" s="2">
        <v>13429.92</v>
      </c>
      <c r="P45" s="2">
        <v>3426</v>
      </c>
      <c r="Q45" s="2">
        <v>10003.92</v>
      </c>
      <c r="R45" s="1">
        <v>45249</v>
      </c>
    </row>
    <row r="46" spans="1:18" x14ac:dyDescent="0.25">
      <c r="A46">
        <v>26731</v>
      </c>
      <c r="B46" t="s">
        <v>36</v>
      </c>
      <c r="C46" t="s">
        <v>49</v>
      </c>
      <c r="D46" t="s">
        <v>41</v>
      </c>
      <c r="E46" t="s">
        <v>45</v>
      </c>
      <c r="F46">
        <v>2431</v>
      </c>
      <c r="G46" t="str">
        <f>_xlfn.XLOOKUP(C46,Summary!$D$6:$D$12,Summary!$C$6:$C$12)</f>
        <v xml:space="preserve">Klaas </v>
      </c>
      <c r="H46" s="2">
        <v>120</v>
      </c>
      <c r="I46" s="2">
        <v>12</v>
      </c>
      <c r="J46" s="2">
        <v>29172</v>
      </c>
      <c r="K46" s="13">
        <f>VLOOKUP(C46,Summary!$D$6:$E$12,2,0)</f>
        <v>0.24</v>
      </c>
      <c r="L46" s="2" t="s">
        <v>83</v>
      </c>
      <c r="M46" s="15">
        <f t="shared" si="0"/>
        <v>7001.28</v>
      </c>
      <c r="N46" s="2">
        <v>1458.6</v>
      </c>
      <c r="O46" s="2">
        <v>27713.4</v>
      </c>
      <c r="P46" s="2">
        <v>7293</v>
      </c>
      <c r="Q46" s="2">
        <v>20420.400000000001</v>
      </c>
      <c r="R46" s="1">
        <v>45187</v>
      </c>
    </row>
    <row r="47" spans="1:18" x14ac:dyDescent="0.25">
      <c r="A47">
        <v>79056</v>
      </c>
      <c r="B47" t="s">
        <v>33</v>
      </c>
      <c r="C47" t="s">
        <v>49</v>
      </c>
      <c r="D47" t="s">
        <v>30</v>
      </c>
      <c r="E47" t="s">
        <v>46</v>
      </c>
      <c r="F47">
        <v>1560</v>
      </c>
      <c r="G47" t="str">
        <f>_xlfn.XLOOKUP(C47,Summary!$D$6:$D$12,Summary!$C$6:$C$12)</f>
        <v xml:space="preserve">Klaas </v>
      </c>
      <c r="H47" s="2">
        <v>3</v>
      </c>
      <c r="I47" s="2">
        <v>15</v>
      </c>
      <c r="J47" s="2">
        <v>23400</v>
      </c>
      <c r="K47" s="13">
        <f>VLOOKUP(C47,Summary!$D$6:$E$12,2,0)</f>
        <v>0.24</v>
      </c>
      <c r="L47" s="2" t="s">
        <v>84</v>
      </c>
      <c r="M47" s="15">
        <f t="shared" si="0"/>
        <v>0</v>
      </c>
      <c r="N47" s="2">
        <v>2574</v>
      </c>
      <c r="O47" s="2">
        <v>20826</v>
      </c>
      <c r="P47" s="2">
        <v>15600</v>
      </c>
      <c r="Q47" s="2">
        <v>5226</v>
      </c>
      <c r="R47" s="1">
        <v>45053</v>
      </c>
    </row>
    <row r="48" spans="1:18" x14ac:dyDescent="0.25">
      <c r="A48">
        <v>38120</v>
      </c>
      <c r="B48" t="s">
        <v>33</v>
      </c>
      <c r="C48" t="s">
        <v>32</v>
      </c>
      <c r="D48" t="s">
        <v>40</v>
      </c>
      <c r="E48" t="s">
        <v>46</v>
      </c>
      <c r="F48">
        <v>1175</v>
      </c>
      <c r="G48" t="str">
        <f>_xlfn.XLOOKUP(C48,Summary!$D$6:$D$12,Summary!$C$6:$C$12)</f>
        <v>Bertha</v>
      </c>
      <c r="H48" s="2">
        <v>10</v>
      </c>
      <c r="I48" s="2">
        <v>15</v>
      </c>
      <c r="J48" s="2">
        <v>17625</v>
      </c>
      <c r="K48" s="13">
        <f>VLOOKUP(C48,Summary!$D$6:$E$12,2,0)</f>
        <v>0.19</v>
      </c>
      <c r="L48" s="2" t="s">
        <v>84</v>
      </c>
      <c r="M48" s="15">
        <f t="shared" si="0"/>
        <v>0</v>
      </c>
      <c r="N48" s="2">
        <v>2643.75</v>
      </c>
      <c r="O48" s="2">
        <v>14981.25</v>
      </c>
      <c r="P48" s="2">
        <v>11750</v>
      </c>
      <c r="Q48" s="2">
        <v>3231.25</v>
      </c>
      <c r="R48" s="1">
        <v>45149</v>
      </c>
    </row>
    <row r="49" spans="1:18" x14ac:dyDescent="0.25">
      <c r="A49">
        <v>24747</v>
      </c>
      <c r="B49" t="s">
        <v>29</v>
      </c>
      <c r="C49" t="s">
        <v>47</v>
      </c>
      <c r="D49" t="s">
        <v>43</v>
      </c>
      <c r="E49" t="s">
        <v>44</v>
      </c>
      <c r="F49">
        <v>1865</v>
      </c>
      <c r="G49" t="str">
        <f>_xlfn.XLOOKUP(C49,Summary!$D$6:$D$12,Summary!$C$6:$C$12)</f>
        <v>Pedro</v>
      </c>
      <c r="H49" s="2">
        <v>260</v>
      </c>
      <c r="I49" s="2">
        <v>350</v>
      </c>
      <c r="J49" s="2">
        <v>652750</v>
      </c>
      <c r="K49" s="13">
        <f>VLOOKUP(C49,Summary!$D$6:$E$12,2,0)</f>
        <v>0.21</v>
      </c>
      <c r="L49" s="2" t="s">
        <v>83</v>
      </c>
      <c r="M49" s="15">
        <f t="shared" si="0"/>
        <v>137077.5</v>
      </c>
      <c r="N49" s="2">
        <v>26110</v>
      </c>
      <c r="O49" s="2">
        <v>626640</v>
      </c>
      <c r="P49" s="2">
        <v>484900</v>
      </c>
      <c r="Q49" s="2">
        <v>141740</v>
      </c>
      <c r="R49" s="1">
        <v>45204</v>
      </c>
    </row>
    <row r="50" spans="1:18" x14ac:dyDescent="0.25">
      <c r="A50">
        <v>45716</v>
      </c>
      <c r="B50" t="s">
        <v>29</v>
      </c>
      <c r="C50" t="s">
        <v>37</v>
      </c>
      <c r="D50" t="s">
        <v>43</v>
      </c>
      <c r="E50" t="s">
        <v>46</v>
      </c>
      <c r="F50">
        <v>1731</v>
      </c>
      <c r="G50" t="str">
        <f>_xlfn.XLOOKUP(C50,Summary!$D$6:$D$12,Summary!$C$6:$C$12)</f>
        <v>Ciarán</v>
      </c>
      <c r="H50" s="2">
        <v>260</v>
      </c>
      <c r="I50" s="2">
        <v>7</v>
      </c>
      <c r="J50" s="2">
        <v>12117</v>
      </c>
      <c r="K50" s="13">
        <f>VLOOKUP(C50,Summary!$D$6:$E$12,2,0)</f>
        <v>0.23</v>
      </c>
      <c r="L50" s="2" t="s">
        <v>84</v>
      </c>
      <c r="M50" s="15">
        <f t="shared" si="0"/>
        <v>0</v>
      </c>
      <c r="N50" s="2">
        <v>1696.38</v>
      </c>
      <c r="O50" s="2">
        <v>10420.619999999999</v>
      </c>
      <c r="P50" s="2">
        <v>8655</v>
      </c>
      <c r="Q50" s="2">
        <v>1765.619999999999</v>
      </c>
      <c r="R50" s="1">
        <v>45130</v>
      </c>
    </row>
    <row r="51" spans="1:18" x14ac:dyDescent="0.25">
      <c r="A51">
        <v>57775</v>
      </c>
      <c r="B51" t="s">
        <v>33</v>
      </c>
      <c r="C51" t="s">
        <v>49</v>
      </c>
      <c r="D51" t="s">
        <v>42</v>
      </c>
      <c r="E51" t="s">
        <v>46</v>
      </c>
      <c r="F51">
        <v>1565</v>
      </c>
      <c r="G51" t="str">
        <f>_xlfn.XLOOKUP(C51,Summary!$D$6:$D$12,Summary!$C$6:$C$12)</f>
        <v xml:space="preserve">Klaas </v>
      </c>
      <c r="H51" s="2">
        <v>250</v>
      </c>
      <c r="I51" s="2">
        <v>15</v>
      </c>
      <c r="J51" s="2">
        <v>23475</v>
      </c>
      <c r="K51" s="13">
        <f>VLOOKUP(C51,Summary!$D$6:$E$12,2,0)</f>
        <v>0.24</v>
      </c>
      <c r="L51" s="2" t="s">
        <v>83</v>
      </c>
      <c r="M51" s="15">
        <f t="shared" si="0"/>
        <v>5634</v>
      </c>
      <c r="N51" s="2">
        <v>3051.75</v>
      </c>
      <c r="O51" s="2">
        <v>20423.25</v>
      </c>
      <c r="P51" s="2">
        <v>15650</v>
      </c>
      <c r="Q51" s="2">
        <v>4773.25</v>
      </c>
      <c r="R51" s="1">
        <v>44982</v>
      </c>
    </row>
    <row r="52" spans="1:18" x14ac:dyDescent="0.25">
      <c r="A52">
        <v>27474</v>
      </c>
      <c r="B52" t="s">
        <v>29</v>
      </c>
      <c r="C52" t="s">
        <v>48</v>
      </c>
      <c r="D52" t="s">
        <v>41</v>
      </c>
      <c r="E52" t="s">
        <v>45</v>
      </c>
      <c r="F52">
        <v>1421</v>
      </c>
      <c r="G52" t="str">
        <f>_xlfn.XLOOKUP(C52,Summary!$D$6:$D$12,Summary!$C$6:$C$12)</f>
        <v>Luigi</v>
      </c>
      <c r="H52" s="2">
        <v>120</v>
      </c>
      <c r="I52" s="2">
        <v>20</v>
      </c>
      <c r="J52" s="2">
        <v>28420</v>
      </c>
      <c r="K52" s="13">
        <f>VLOOKUP(C52,Summary!$D$6:$E$12,2,0)</f>
        <v>0.22</v>
      </c>
      <c r="L52" s="2" t="s">
        <v>83</v>
      </c>
      <c r="M52" s="15">
        <f t="shared" si="0"/>
        <v>6252.4</v>
      </c>
      <c r="N52" s="2">
        <v>1989.4</v>
      </c>
      <c r="O52" s="2">
        <v>26430.6</v>
      </c>
      <c r="P52" s="2">
        <v>14210</v>
      </c>
      <c r="Q52" s="2">
        <v>12220.599999999999</v>
      </c>
      <c r="R52" s="1">
        <v>45069</v>
      </c>
    </row>
    <row r="53" spans="1:18" x14ac:dyDescent="0.25">
      <c r="A53">
        <v>45863</v>
      </c>
      <c r="B53" t="s">
        <v>29</v>
      </c>
      <c r="C53" t="s">
        <v>32</v>
      </c>
      <c r="D53" t="s">
        <v>35</v>
      </c>
      <c r="E53" t="s">
        <v>45</v>
      </c>
      <c r="F53">
        <v>645</v>
      </c>
      <c r="G53" t="str">
        <f>_xlfn.XLOOKUP(C53,Summary!$D$6:$D$12,Summary!$C$6:$C$12)</f>
        <v>Bertha</v>
      </c>
      <c r="H53" s="2">
        <v>5</v>
      </c>
      <c r="I53" s="2">
        <v>20</v>
      </c>
      <c r="J53" s="2">
        <v>12900</v>
      </c>
      <c r="K53" s="13">
        <f>VLOOKUP(C53,Summary!$D$6:$E$12,2,0)</f>
        <v>0.19</v>
      </c>
      <c r="L53" s="2" t="s">
        <v>84</v>
      </c>
      <c r="M53" s="15">
        <f t="shared" si="0"/>
        <v>0</v>
      </c>
      <c r="N53" s="2">
        <v>1032</v>
      </c>
      <c r="O53" s="2">
        <v>11868</v>
      </c>
      <c r="P53" s="2">
        <v>6450</v>
      </c>
      <c r="Q53" s="2">
        <v>5418</v>
      </c>
      <c r="R53" s="1">
        <v>45044</v>
      </c>
    </row>
    <row r="54" spans="1:18" x14ac:dyDescent="0.25">
      <c r="A54">
        <v>96845</v>
      </c>
      <c r="B54" t="s">
        <v>39</v>
      </c>
      <c r="C54" t="s">
        <v>37</v>
      </c>
      <c r="D54" t="s">
        <v>40</v>
      </c>
      <c r="E54" t="s">
        <v>45</v>
      </c>
      <c r="F54">
        <v>991</v>
      </c>
      <c r="G54" t="str">
        <f>_xlfn.XLOOKUP(C54,Summary!$D$6:$D$12,Summary!$C$6:$C$12)</f>
        <v>Ciarán</v>
      </c>
      <c r="H54" s="2">
        <v>10</v>
      </c>
      <c r="I54" s="2">
        <v>300</v>
      </c>
      <c r="J54" s="2">
        <v>297300</v>
      </c>
      <c r="K54" s="13">
        <f>VLOOKUP(C54,Summary!$D$6:$E$12,2,0)</f>
        <v>0.23</v>
      </c>
      <c r="L54" s="2" t="s">
        <v>83</v>
      </c>
      <c r="M54" s="15">
        <f t="shared" si="0"/>
        <v>68379</v>
      </c>
      <c r="N54" s="2">
        <v>14865</v>
      </c>
      <c r="O54" s="2">
        <v>282435</v>
      </c>
      <c r="P54" s="2">
        <v>247750</v>
      </c>
      <c r="Q54" s="2">
        <v>34685</v>
      </c>
      <c r="R54" s="1">
        <v>44938</v>
      </c>
    </row>
    <row r="55" spans="1:18" x14ac:dyDescent="0.25">
      <c r="A55">
        <v>22948</v>
      </c>
      <c r="B55" t="s">
        <v>38</v>
      </c>
      <c r="C55" t="s">
        <v>34</v>
      </c>
      <c r="D55" t="s">
        <v>40</v>
      </c>
      <c r="E55" t="s">
        <v>44</v>
      </c>
      <c r="F55">
        <v>2988</v>
      </c>
      <c r="G55" t="str">
        <f>_xlfn.XLOOKUP(C55,Summary!$D$6:$D$12,Summary!$C$6:$C$12)</f>
        <v>Francoise</v>
      </c>
      <c r="H55" s="2">
        <v>10</v>
      </c>
      <c r="I55" s="2">
        <v>125</v>
      </c>
      <c r="J55" s="2">
        <v>373500</v>
      </c>
      <c r="K55" s="13">
        <f>VLOOKUP(C55,Summary!$D$6:$E$12,2,0)</f>
        <v>0.2</v>
      </c>
      <c r="L55" s="2" t="s">
        <v>84</v>
      </c>
      <c r="M55" s="15">
        <f t="shared" si="0"/>
        <v>0</v>
      </c>
      <c r="N55" s="2">
        <v>14940</v>
      </c>
      <c r="O55" s="2">
        <v>358560</v>
      </c>
      <c r="P55" s="2">
        <v>358560</v>
      </c>
      <c r="Q55" s="2">
        <v>0</v>
      </c>
      <c r="R55" s="1">
        <v>45017</v>
      </c>
    </row>
    <row r="56" spans="1:18" x14ac:dyDescent="0.25">
      <c r="A56">
        <v>82668</v>
      </c>
      <c r="B56" t="s">
        <v>38</v>
      </c>
      <c r="C56" t="s">
        <v>37</v>
      </c>
      <c r="D56" t="s">
        <v>35</v>
      </c>
      <c r="E56" t="s">
        <v>45</v>
      </c>
      <c r="F56">
        <v>3627</v>
      </c>
      <c r="G56" t="str">
        <f>_xlfn.XLOOKUP(C56,Summary!$D$6:$D$12,Summary!$C$6:$C$12)</f>
        <v>Ciarán</v>
      </c>
      <c r="H56" s="2">
        <v>5</v>
      </c>
      <c r="I56" s="2">
        <v>125</v>
      </c>
      <c r="J56" s="2">
        <v>453375</v>
      </c>
      <c r="K56" s="13">
        <f>VLOOKUP(C56,Summary!$D$6:$E$12,2,0)</f>
        <v>0.23</v>
      </c>
      <c r="L56" s="2" t="s">
        <v>83</v>
      </c>
      <c r="M56" s="15">
        <f t="shared" si="0"/>
        <v>104276.25</v>
      </c>
      <c r="N56" s="2">
        <v>22668.75</v>
      </c>
      <c r="O56" s="2">
        <v>430706.25</v>
      </c>
      <c r="P56" s="2">
        <v>435240</v>
      </c>
      <c r="Q56" s="2">
        <v>-4533.75</v>
      </c>
      <c r="R56" s="1">
        <v>45188</v>
      </c>
    </row>
    <row r="57" spans="1:18" x14ac:dyDescent="0.25">
      <c r="A57">
        <v>48238</v>
      </c>
      <c r="B57" t="s">
        <v>39</v>
      </c>
      <c r="C57" t="s">
        <v>32</v>
      </c>
      <c r="D57" t="s">
        <v>30</v>
      </c>
      <c r="E57" t="s">
        <v>44</v>
      </c>
      <c r="F57">
        <v>214</v>
      </c>
      <c r="G57" t="str">
        <f>_xlfn.XLOOKUP(C57,Summary!$D$6:$D$12,Summary!$C$6:$C$12)</f>
        <v>Bertha</v>
      </c>
      <c r="H57" s="2">
        <v>3</v>
      </c>
      <c r="I57" s="2">
        <v>300</v>
      </c>
      <c r="J57" s="2">
        <v>64200</v>
      </c>
      <c r="K57" s="13">
        <f>VLOOKUP(C57,Summary!$D$6:$E$12,2,0)</f>
        <v>0.19</v>
      </c>
      <c r="L57" s="2" t="s">
        <v>84</v>
      </c>
      <c r="M57" s="15">
        <f t="shared" si="0"/>
        <v>0</v>
      </c>
      <c r="N57" s="2">
        <v>1284</v>
      </c>
      <c r="O57" s="2">
        <v>62916</v>
      </c>
      <c r="P57" s="2">
        <v>53500</v>
      </c>
      <c r="Q57" s="2">
        <v>9416</v>
      </c>
      <c r="R57" s="1">
        <v>45100</v>
      </c>
    </row>
    <row r="58" spans="1:18" x14ac:dyDescent="0.25">
      <c r="A58">
        <v>89243</v>
      </c>
      <c r="B58" t="s">
        <v>29</v>
      </c>
      <c r="C58" t="s">
        <v>49</v>
      </c>
      <c r="D58" t="s">
        <v>35</v>
      </c>
      <c r="E58" t="s">
        <v>44</v>
      </c>
      <c r="F58">
        <v>1830</v>
      </c>
      <c r="G58" t="str">
        <f>_xlfn.XLOOKUP(C58,Summary!$D$6:$D$12,Summary!$C$6:$C$12)</f>
        <v xml:space="preserve">Klaas </v>
      </c>
      <c r="H58" s="2">
        <v>5</v>
      </c>
      <c r="I58" s="2">
        <v>7</v>
      </c>
      <c r="J58" s="2">
        <v>12810</v>
      </c>
      <c r="K58" s="13">
        <f>VLOOKUP(C58,Summary!$D$6:$E$12,2,0)</f>
        <v>0.24</v>
      </c>
      <c r="L58" s="2" t="s">
        <v>83</v>
      </c>
      <c r="M58" s="15">
        <f t="shared" si="0"/>
        <v>3074.4</v>
      </c>
      <c r="N58" s="2">
        <v>128.1</v>
      </c>
      <c r="O58" s="2">
        <v>12681.9</v>
      </c>
      <c r="P58" s="2">
        <v>9150</v>
      </c>
      <c r="Q58" s="2">
        <v>3531.8999999999996</v>
      </c>
      <c r="R58" s="1">
        <v>45096</v>
      </c>
    </row>
    <row r="59" spans="1:18" x14ac:dyDescent="0.25">
      <c r="A59">
        <v>56028</v>
      </c>
      <c r="B59" t="s">
        <v>36</v>
      </c>
      <c r="C59" t="s">
        <v>34</v>
      </c>
      <c r="D59" t="s">
        <v>42</v>
      </c>
      <c r="E59" t="s">
        <v>45</v>
      </c>
      <c r="F59">
        <v>1738.5</v>
      </c>
      <c r="G59" t="str">
        <f>_xlfn.XLOOKUP(C59,Summary!$D$6:$D$12,Summary!$C$6:$C$12)</f>
        <v>Francoise</v>
      </c>
      <c r="H59" s="2">
        <v>250</v>
      </c>
      <c r="I59" s="2">
        <v>12</v>
      </c>
      <c r="J59" s="2">
        <v>20862</v>
      </c>
      <c r="K59" s="13">
        <f>VLOOKUP(C59,Summary!$D$6:$E$12,2,0)</f>
        <v>0.2</v>
      </c>
      <c r="L59" s="2" t="s">
        <v>83</v>
      </c>
      <c r="M59" s="15">
        <f t="shared" si="0"/>
        <v>4172.4000000000005</v>
      </c>
      <c r="N59" s="2">
        <v>1460.34</v>
      </c>
      <c r="O59" s="2">
        <v>19401.66</v>
      </c>
      <c r="P59" s="2">
        <v>5215.5</v>
      </c>
      <c r="Q59" s="2">
        <v>14186.16</v>
      </c>
      <c r="R59" s="1">
        <v>45135</v>
      </c>
    </row>
    <row r="60" spans="1:18" x14ac:dyDescent="0.25">
      <c r="A60">
        <v>48315</v>
      </c>
      <c r="B60" t="s">
        <v>36</v>
      </c>
      <c r="C60" t="s">
        <v>48</v>
      </c>
      <c r="D60" t="s">
        <v>40</v>
      </c>
      <c r="E60" t="s">
        <v>31</v>
      </c>
      <c r="F60">
        <v>912</v>
      </c>
      <c r="G60" t="str">
        <f>_xlfn.XLOOKUP(C60,Summary!$D$6:$D$12,Summary!$C$6:$C$12)</f>
        <v>Luigi</v>
      </c>
      <c r="H60" s="2">
        <v>10</v>
      </c>
      <c r="I60" s="2">
        <v>12</v>
      </c>
      <c r="J60" s="2">
        <v>10944</v>
      </c>
      <c r="K60" s="13">
        <f>VLOOKUP(C60,Summary!$D$6:$E$12,2,0)</f>
        <v>0.22</v>
      </c>
      <c r="L60" s="2" t="s">
        <v>83</v>
      </c>
      <c r="M60" s="15">
        <f t="shared" si="0"/>
        <v>2407.6799999999998</v>
      </c>
      <c r="N60" s="2">
        <v>0</v>
      </c>
      <c r="O60" s="2">
        <v>10944</v>
      </c>
      <c r="P60" s="2">
        <v>2736</v>
      </c>
      <c r="Q60" s="2">
        <v>8208</v>
      </c>
      <c r="R60" s="1">
        <v>45079</v>
      </c>
    </row>
    <row r="61" spans="1:18" x14ac:dyDescent="0.25">
      <c r="A61">
        <v>48477</v>
      </c>
      <c r="B61" t="s">
        <v>38</v>
      </c>
      <c r="C61" t="s">
        <v>34</v>
      </c>
      <c r="D61" t="s">
        <v>30</v>
      </c>
      <c r="E61" t="s">
        <v>44</v>
      </c>
      <c r="F61">
        <v>4243.5</v>
      </c>
      <c r="G61" t="str">
        <f>_xlfn.XLOOKUP(C61,Summary!$D$6:$D$12,Summary!$C$6:$C$12)</f>
        <v>Francoise</v>
      </c>
      <c r="H61" s="2">
        <v>3</v>
      </c>
      <c r="I61" s="2">
        <v>125</v>
      </c>
      <c r="J61" s="2">
        <v>530437.5</v>
      </c>
      <c r="K61" s="13">
        <f>VLOOKUP(C61,Summary!$D$6:$E$12,2,0)</f>
        <v>0.2</v>
      </c>
      <c r="L61" s="2" t="s">
        <v>84</v>
      </c>
      <c r="M61" s="15">
        <f t="shared" si="0"/>
        <v>0</v>
      </c>
      <c r="N61" s="2">
        <v>15913.125</v>
      </c>
      <c r="O61" s="2">
        <v>514524.375</v>
      </c>
      <c r="P61" s="2">
        <v>509220</v>
      </c>
      <c r="Q61" s="2">
        <v>5304.375</v>
      </c>
      <c r="R61" s="1">
        <v>45010</v>
      </c>
    </row>
    <row r="62" spans="1:18" x14ac:dyDescent="0.25">
      <c r="A62">
        <v>15750</v>
      </c>
      <c r="B62" t="s">
        <v>29</v>
      </c>
      <c r="C62" t="s">
        <v>37</v>
      </c>
      <c r="D62" t="s">
        <v>43</v>
      </c>
      <c r="E62" t="s">
        <v>46</v>
      </c>
      <c r="F62">
        <v>270</v>
      </c>
      <c r="G62" t="str">
        <f>_xlfn.XLOOKUP(C62,Summary!$D$6:$D$12,Summary!$C$6:$C$12)</f>
        <v>Ciarán</v>
      </c>
      <c r="H62" s="2">
        <v>260</v>
      </c>
      <c r="I62" s="2">
        <v>350</v>
      </c>
      <c r="J62" s="2">
        <v>94500</v>
      </c>
      <c r="K62" s="13">
        <f>VLOOKUP(C62,Summary!$D$6:$E$12,2,0)</f>
        <v>0.23</v>
      </c>
      <c r="L62" s="2" t="s">
        <v>84</v>
      </c>
      <c r="M62" s="15">
        <f t="shared" si="0"/>
        <v>0</v>
      </c>
      <c r="N62" s="2">
        <v>11340</v>
      </c>
      <c r="O62" s="2">
        <v>83160</v>
      </c>
      <c r="P62" s="2">
        <v>70200</v>
      </c>
      <c r="Q62" s="2">
        <v>12960</v>
      </c>
      <c r="R62" s="1">
        <v>45227</v>
      </c>
    </row>
    <row r="63" spans="1:18" x14ac:dyDescent="0.25">
      <c r="A63">
        <v>90100</v>
      </c>
      <c r="B63" t="s">
        <v>29</v>
      </c>
      <c r="C63" t="s">
        <v>48</v>
      </c>
      <c r="D63" t="s">
        <v>30</v>
      </c>
      <c r="E63" t="s">
        <v>46</v>
      </c>
      <c r="F63">
        <v>1743</v>
      </c>
      <c r="G63" t="str">
        <f>_xlfn.XLOOKUP(C63,Summary!$D$6:$D$12,Summary!$C$6:$C$12)</f>
        <v>Luigi</v>
      </c>
      <c r="H63" s="2">
        <v>3</v>
      </c>
      <c r="I63" s="2">
        <v>20</v>
      </c>
      <c r="J63" s="2">
        <v>34860</v>
      </c>
      <c r="K63" s="13">
        <f>VLOOKUP(C63,Summary!$D$6:$E$12,2,0)</f>
        <v>0.22</v>
      </c>
      <c r="L63" s="2" t="s">
        <v>83</v>
      </c>
      <c r="M63" s="15">
        <f t="shared" si="0"/>
        <v>7669.2</v>
      </c>
      <c r="N63" s="2">
        <v>4880.3999999999996</v>
      </c>
      <c r="O63" s="2">
        <v>29979.599999999999</v>
      </c>
      <c r="P63" s="2">
        <v>17430</v>
      </c>
      <c r="Q63" s="2">
        <v>12549.599999999999</v>
      </c>
      <c r="R63" s="1">
        <v>45262</v>
      </c>
    </row>
    <row r="64" spans="1:18" x14ac:dyDescent="0.25">
      <c r="A64">
        <v>95876</v>
      </c>
      <c r="B64" t="s">
        <v>36</v>
      </c>
      <c r="C64" t="s">
        <v>49</v>
      </c>
      <c r="D64" t="s">
        <v>40</v>
      </c>
      <c r="E64" t="s">
        <v>45</v>
      </c>
      <c r="F64">
        <v>2431</v>
      </c>
      <c r="G64" t="str">
        <f>_xlfn.XLOOKUP(C64,Summary!$D$6:$D$12,Summary!$C$6:$C$12)</f>
        <v xml:space="preserve">Klaas </v>
      </c>
      <c r="H64" s="2">
        <v>10</v>
      </c>
      <c r="I64" s="2">
        <v>12</v>
      </c>
      <c r="J64" s="2">
        <v>29172</v>
      </c>
      <c r="K64" s="13">
        <f>VLOOKUP(C64,Summary!$D$6:$E$12,2,0)</f>
        <v>0.24</v>
      </c>
      <c r="L64" s="2" t="s">
        <v>84</v>
      </c>
      <c r="M64" s="15">
        <f t="shared" si="0"/>
        <v>0</v>
      </c>
      <c r="N64" s="2">
        <v>1458.6</v>
      </c>
      <c r="O64" s="2">
        <v>27713.4</v>
      </c>
      <c r="P64" s="2">
        <v>7293</v>
      </c>
      <c r="Q64" s="2">
        <v>20420.400000000001</v>
      </c>
      <c r="R64" s="1">
        <v>44992</v>
      </c>
    </row>
    <row r="65" spans="1:18" x14ac:dyDescent="0.25">
      <c r="A65">
        <v>18671</v>
      </c>
      <c r="B65" t="s">
        <v>29</v>
      </c>
      <c r="C65" t="s">
        <v>34</v>
      </c>
      <c r="D65" t="s">
        <v>35</v>
      </c>
      <c r="E65" t="s">
        <v>45</v>
      </c>
      <c r="F65">
        <v>1666</v>
      </c>
      <c r="G65" t="str">
        <f>_xlfn.XLOOKUP(C65,Summary!$D$6:$D$12,Summary!$C$6:$C$12)</f>
        <v>Francoise</v>
      </c>
      <c r="H65" s="2">
        <v>5</v>
      </c>
      <c r="I65" s="2">
        <v>350</v>
      </c>
      <c r="J65" s="2">
        <v>583100</v>
      </c>
      <c r="K65" s="13">
        <f>VLOOKUP(C65,Summary!$D$6:$E$12,2,0)</f>
        <v>0.2</v>
      </c>
      <c r="L65" s="2" t="s">
        <v>83</v>
      </c>
      <c r="M65" s="15">
        <f t="shared" si="0"/>
        <v>116620</v>
      </c>
      <c r="N65" s="2">
        <v>52479</v>
      </c>
      <c r="O65" s="2">
        <v>530621</v>
      </c>
      <c r="P65" s="2">
        <v>433160</v>
      </c>
      <c r="Q65" s="2">
        <v>97461</v>
      </c>
      <c r="R65" s="1">
        <v>45069</v>
      </c>
    </row>
    <row r="66" spans="1:18" x14ac:dyDescent="0.25">
      <c r="A66">
        <v>87519</v>
      </c>
      <c r="B66" t="s">
        <v>38</v>
      </c>
      <c r="C66" t="s">
        <v>49</v>
      </c>
      <c r="D66" t="s">
        <v>41</v>
      </c>
      <c r="E66" t="s">
        <v>45</v>
      </c>
      <c r="F66">
        <v>567</v>
      </c>
      <c r="G66" t="str">
        <f>_xlfn.XLOOKUP(C66,Summary!$D$6:$D$12,Summary!$C$6:$C$12)</f>
        <v xml:space="preserve">Klaas </v>
      </c>
      <c r="H66" s="2">
        <v>120</v>
      </c>
      <c r="I66" s="2">
        <v>125</v>
      </c>
      <c r="J66" s="2">
        <v>70875</v>
      </c>
      <c r="K66" s="13">
        <f>VLOOKUP(C66,Summary!$D$6:$E$12,2,0)</f>
        <v>0.24</v>
      </c>
      <c r="L66" s="2" t="s">
        <v>83</v>
      </c>
      <c r="M66" s="15">
        <f t="shared" si="0"/>
        <v>17010</v>
      </c>
      <c r="N66" s="2">
        <v>6378.75</v>
      </c>
      <c r="O66" s="2">
        <v>64496.25</v>
      </c>
      <c r="P66" s="2">
        <v>68040</v>
      </c>
      <c r="Q66" s="2">
        <v>-3543.75</v>
      </c>
      <c r="R66" s="1">
        <v>45181</v>
      </c>
    </row>
    <row r="67" spans="1:18" x14ac:dyDescent="0.25">
      <c r="A67">
        <v>11491</v>
      </c>
      <c r="B67" t="s">
        <v>33</v>
      </c>
      <c r="C67" t="s">
        <v>49</v>
      </c>
      <c r="D67" t="s">
        <v>40</v>
      </c>
      <c r="E67" t="s">
        <v>46</v>
      </c>
      <c r="F67">
        <v>1614</v>
      </c>
      <c r="G67" t="str">
        <f>_xlfn.XLOOKUP(C67,Summary!$D$6:$D$12,Summary!$C$6:$C$12)</f>
        <v xml:space="preserve">Klaas </v>
      </c>
      <c r="H67" s="2">
        <v>10</v>
      </c>
      <c r="I67" s="2">
        <v>15</v>
      </c>
      <c r="J67" s="2">
        <v>24210</v>
      </c>
      <c r="K67" s="13">
        <f>VLOOKUP(C67,Summary!$D$6:$E$12,2,0)</f>
        <v>0.24</v>
      </c>
      <c r="L67" s="2" t="s">
        <v>83</v>
      </c>
      <c r="M67" s="15">
        <f t="shared" ref="M67:M130" si="1">IF(L67="Yes",J67*K67,0)</f>
        <v>5810.4</v>
      </c>
      <c r="N67" s="2">
        <v>3631.5</v>
      </c>
      <c r="O67" s="2">
        <v>20578.5</v>
      </c>
      <c r="P67" s="2">
        <v>16140</v>
      </c>
      <c r="Q67" s="2">
        <v>4438.5</v>
      </c>
      <c r="R67" s="1">
        <v>45134</v>
      </c>
    </row>
    <row r="68" spans="1:18" x14ac:dyDescent="0.25">
      <c r="A68">
        <v>78612</v>
      </c>
      <c r="B68" t="s">
        <v>38</v>
      </c>
      <c r="C68" t="s">
        <v>49</v>
      </c>
      <c r="D68" t="s">
        <v>40</v>
      </c>
      <c r="E68" t="s">
        <v>44</v>
      </c>
      <c r="F68">
        <v>2729</v>
      </c>
      <c r="G68" t="str">
        <f>_xlfn.XLOOKUP(C68,Summary!$D$6:$D$12,Summary!$C$6:$C$12)</f>
        <v xml:space="preserve">Klaas </v>
      </c>
      <c r="H68" s="2">
        <v>10</v>
      </c>
      <c r="I68" s="2">
        <v>125</v>
      </c>
      <c r="J68" s="2">
        <v>341125</v>
      </c>
      <c r="K68" s="13">
        <f>VLOOKUP(C68,Summary!$D$6:$E$12,2,0)</f>
        <v>0.24</v>
      </c>
      <c r="L68" s="2" t="s">
        <v>83</v>
      </c>
      <c r="M68" s="15">
        <f t="shared" si="1"/>
        <v>81870</v>
      </c>
      <c r="N68" s="2">
        <v>6822.5</v>
      </c>
      <c r="O68" s="2">
        <v>334302.5</v>
      </c>
      <c r="P68" s="2">
        <v>327480</v>
      </c>
      <c r="Q68" s="2">
        <v>6822.5</v>
      </c>
      <c r="R68" s="1">
        <v>44969</v>
      </c>
    </row>
    <row r="69" spans="1:18" x14ac:dyDescent="0.25">
      <c r="A69">
        <v>79601</v>
      </c>
      <c r="B69" t="s">
        <v>29</v>
      </c>
      <c r="C69" t="s">
        <v>48</v>
      </c>
      <c r="D69" t="s">
        <v>41</v>
      </c>
      <c r="E69" t="s">
        <v>45</v>
      </c>
      <c r="F69">
        <v>2832</v>
      </c>
      <c r="G69" t="str">
        <f>_xlfn.XLOOKUP(C69,Summary!$D$6:$D$12,Summary!$C$6:$C$12)</f>
        <v>Luigi</v>
      </c>
      <c r="H69" s="2">
        <v>120</v>
      </c>
      <c r="I69" s="2">
        <v>20</v>
      </c>
      <c r="J69" s="2">
        <v>56640</v>
      </c>
      <c r="K69" s="13">
        <f>VLOOKUP(C69,Summary!$D$6:$E$12,2,0)</f>
        <v>0.22</v>
      </c>
      <c r="L69" s="2" t="s">
        <v>84</v>
      </c>
      <c r="M69" s="15">
        <f t="shared" si="1"/>
        <v>0</v>
      </c>
      <c r="N69" s="2">
        <v>2832</v>
      </c>
      <c r="O69" s="2">
        <v>53808</v>
      </c>
      <c r="P69" s="2">
        <v>28320</v>
      </c>
      <c r="Q69" s="2">
        <v>25488</v>
      </c>
      <c r="R69" s="1">
        <v>45147</v>
      </c>
    </row>
    <row r="70" spans="1:18" x14ac:dyDescent="0.25">
      <c r="A70">
        <v>13202</v>
      </c>
      <c r="B70" t="s">
        <v>38</v>
      </c>
      <c r="C70" t="s">
        <v>47</v>
      </c>
      <c r="D70" t="s">
        <v>30</v>
      </c>
      <c r="E70" t="s">
        <v>46</v>
      </c>
      <c r="F70">
        <v>2156</v>
      </c>
      <c r="G70" t="str">
        <f>_xlfn.XLOOKUP(C70,Summary!$D$6:$D$12,Summary!$C$6:$C$12)</f>
        <v>Pedro</v>
      </c>
      <c r="H70" s="2">
        <v>3</v>
      </c>
      <c r="I70" s="2">
        <v>125</v>
      </c>
      <c r="J70" s="2">
        <v>269500</v>
      </c>
      <c r="K70" s="13">
        <f>VLOOKUP(C70,Summary!$D$6:$E$12,2,0)</f>
        <v>0.21</v>
      </c>
      <c r="L70" s="2" t="s">
        <v>84</v>
      </c>
      <c r="M70" s="15">
        <f t="shared" si="1"/>
        <v>0</v>
      </c>
      <c r="N70" s="2">
        <v>32340</v>
      </c>
      <c r="O70" s="2">
        <v>237160</v>
      </c>
      <c r="P70" s="2">
        <v>258720</v>
      </c>
      <c r="Q70" s="2">
        <v>-21560</v>
      </c>
      <c r="R70" s="1">
        <v>44982</v>
      </c>
    </row>
    <row r="71" spans="1:18" x14ac:dyDescent="0.25">
      <c r="A71">
        <v>29383</v>
      </c>
      <c r="B71" t="s">
        <v>33</v>
      </c>
      <c r="C71" t="s">
        <v>32</v>
      </c>
      <c r="D71" t="s">
        <v>41</v>
      </c>
      <c r="E71" t="s">
        <v>46</v>
      </c>
      <c r="F71">
        <v>681</v>
      </c>
      <c r="G71" t="str">
        <f>_xlfn.XLOOKUP(C71,Summary!$D$6:$D$12,Summary!$C$6:$C$12)</f>
        <v>Bertha</v>
      </c>
      <c r="H71" s="2">
        <v>120</v>
      </c>
      <c r="I71" s="2">
        <v>15</v>
      </c>
      <c r="J71" s="2">
        <v>10215</v>
      </c>
      <c r="K71" s="13">
        <f>VLOOKUP(C71,Summary!$D$6:$E$12,2,0)</f>
        <v>0.19</v>
      </c>
      <c r="L71" s="2" t="s">
        <v>84</v>
      </c>
      <c r="M71" s="15">
        <f t="shared" si="1"/>
        <v>0</v>
      </c>
      <c r="N71" s="2">
        <v>1021.5</v>
      </c>
      <c r="O71" s="2">
        <v>9193.5</v>
      </c>
      <c r="P71" s="2">
        <v>6810</v>
      </c>
      <c r="Q71" s="2">
        <v>2383.5</v>
      </c>
      <c r="R71" s="1">
        <v>45139</v>
      </c>
    </row>
    <row r="72" spans="1:18" x14ac:dyDescent="0.25">
      <c r="A72">
        <v>44896</v>
      </c>
      <c r="B72" t="s">
        <v>33</v>
      </c>
      <c r="C72" t="s">
        <v>32</v>
      </c>
      <c r="D72" t="s">
        <v>43</v>
      </c>
      <c r="E72" t="s">
        <v>45</v>
      </c>
      <c r="F72">
        <v>711</v>
      </c>
      <c r="G72" t="str">
        <f>_xlfn.XLOOKUP(C72,Summary!$D$6:$D$12,Summary!$C$6:$C$12)</f>
        <v>Bertha</v>
      </c>
      <c r="H72" s="2">
        <v>260</v>
      </c>
      <c r="I72" s="2">
        <v>15</v>
      </c>
      <c r="J72" s="2">
        <v>10665</v>
      </c>
      <c r="K72" s="13">
        <f>VLOOKUP(C72,Summary!$D$6:$E$12,2,0)</f>
        <v>0.19</v>
      </c>
      <c r="L72" s="2" t="s">
        <v>83</v>
      </c>
      <c r="M72" s="15">
        <f t="shared" si="1"/>
        <v>2026.3500000000001</v>
      </c>
      <c r="N72" s="2">
        <v>853.2</v>
      </c>
      <c r="O72" s="2">
        <v>9811.7999999999993</v>
      </c>
      <c r="P72" s="2">
        <v>7110</v>
      </c>
      <c r="Q72" s="2">
        <v>2701.7999999999993</v>
      </c>
      <c r="R72" s="1">
        <v>45094</v>
      </c>
    </row>
    <row r="73" spans="1:18" x14ac:dyDescent="0.25">
      <c r="A73">
        <v>91260</v>
      </c>
      <c r="B73" t="s">
        <v>29</v>
      </c>
      <c r="C73" t="s">
        <v>49</v>
      </c>
      <c r="D73" t="s">
        <v>42</v>
      </c>
      <c r="E73" t="s">
        <v>31</v>
      </c>
      <c r="F73">
        <v>1817</v>
      </c>
      <c r="G73" t="str">
        <f>_xlfn.XLOOKUP(C73,Summary!$D$6:$D$12,Summary!$C$6:$C$12)</f>
        <v xml:space="preserve">Klaas </v>
      </c>
      <c r="H73" s="2">
        <v>250</v>
      </c>
      <c r="I73" s="2">
        <v>20</v>
      </c>
      <c r="J73" s="2">
        <v>36340</v>
      </c>
      <c r="K73" s="13">
        <f>VLOOKUP(C73,Summary!$D$6:$E$12,2,0)</f>
        <v>0.24</v>
      </c>
      <c r="L73" s="2" t="s">
        <v>83</v>
      </c>
      <c r="M73" s="15">
        <f t="shared" si="1"/>
        <v>8721.6</v>
      </c>
      <c r="N73" s="2">
        <v>0</v>
      </c>
      <c r="O73" s="2">
        <v>36340</v>
      </c>
      <c r="P73" s="2">
        <v>18170</v>
      </c>
      <c r="Q73" s="2">
        <v>18170</v>
      </c>
      <c r="R73" s="1">
        <v>45146</v>
      </c>
    </row>
    <row r="74" spans="1:18" x14ac:dyDescent="0.25">
      <c r="A74">
        <v>33125</v>
      </c>
      <c r="B74" t="s">
        <v>29</v>
      </c>
      <c r="C74" t="s">
        <v>32</v>
      </c>
      <c r="D74" t="s">
        <v>40</v>
      </c>
      <c r="E74" t="s">
        <v>45</v>
      </c>
      <c r="F74">
        <v>2349</v>
      </c>
      <c r="G74" t="str">
        <f>_xlfn.XLOOKUP(C74,Summary!$D$6:$D$12,Summary!$C$6:$C$12)</f>
        <v>Bertha</v>
      </c>
      <c r="H74" s="2">
        <v>10</v>
      </c>
      <c r="I74" s="2">
        <v>7</v>
      </c>
      <c r="J74" s="2">
        <v>16443</v>
      </c>
      <c r="K74" s="13">
        <f>VLOOKUP(C74,Summary!$D$6:$E$12,2,0)</f>
        <v>0.19</v>
      </c>
      <c r="L74" s="2" t="s">
        <v>83</v>
      </c>
      <c r="M74" s="15">
        <f t="shared" si="1"/>
        <v>3124.17</v>
      </c>
      <c r="N74" s="2">
        <v>822.15</v>
      </c>
      <c r="O74" s="2">
        <v>15620.85</v>
      </c>
      <c r="P74" s="2">
        <v>11745</v>
      </c>
      <c r="Q74" s="2">
        <v>3875.8500000000004</v>
      </c>
      <c r="R74" s="1">
        <v>44935</v>
      </c>
    </row>
    <row r="75" spans="1:18" x14ac:dyDescent="0.25">
      <c r="A75">
        <v>74220</v>
      </c>
      <c r="B75" t="s">
        <v>38</v>
      </c>
      <c r="C75" t="s">
        <v>49</v>
      </c>
      <c r="D75" t="s">
        <v>30</v>
      </c>
      <c r="E75" t="s">
        <v>44</v>
      </c>
      <c r="F75">
        <v>742.5</v>
      </c>
      <c r="G75" t="str">
        <f>_xlfn.XLOOKUP(C75,Summary!$D$6:$D$12,Summary!$C$6:$C$12)</f>
        <v xml:space="preserve">Klaas </v>
      </c>
      <c r="H75" s="2">
        <v>3</v>
      </c>
      <c r="I75" s="2">
        <v>125</v>
      </c>
      <c r="J75" s="2">
        <v>92812.5</v>
      </c>
      <c r="K75" s="13">
        <f>VLOOKUP(C75,Summary!$D$6:$E$12,2,0)</f>
        <v>0.24</v>
      </c>
      <c r="L75" s="2" t="s">
        <v>83</v>
      </c>
      <c r="M75" s="15">
        <f t="shared" si="1"/>
        <v>22275</v>
      </c>
      <c r="N75" s="2">
        <v>1856.25</v>
      </c>
      <c r="O75" s="2">
        <v>90956.25</v>
      </c>
      <c r="P75" s="2">
        <v>89100</v>
      </c>
      <c r="Q75" s="2">
        <v>1856.25</v>
      </c>
      <c r="R75" s="1">
        <v>45269</v>
      </c>
    </row>
    <row r="76" spans="1:18" x14ac:dyDescent="0.25">
      <c r="A76">
        <v>18122</v>
      </c>
      <c r="B76" t="s">
        <v>29</v>
      </c>
      <c r="C76" t="s">
        <v>48</v>
      </c>
      <c r="D76" t="s">
        <v>30</v>
      </c>
      <c r="E76" t="s">
        <v>46</v>
      </c>
      <c r="F76">
        <v>2996</v>
      </c>
      <c r="G76" t="str">
        <f>_xlfn.XLOOKUP(C76,Summary!$D$6:$D$12,Summary!$C$6:$C$12)</f>
        <v>Luigi</v>
      </c>
      <c r="H76" s="2">
        <v>3</v>
      </c>
      <c r="I76" s="2">
        <v>7</v>
      </c>
      <c r="J76" s="2">
        <v>20972</v>
      </c>
      <c r="K76" s="13">
        <f>VLOOKUP(C76,Summary!$D$6:$E$12,2,0)</f>
        <v>0.22</v>
      </c>
      <c r="L76" s="2" t="s">
        <v>83</v>
      </c>
      <c r="M76" s="15">
        <f t="shared" si="1"/>
        <v>4613.84</v>
      </c>
      <c r="N76" s="2">
        <v>2936.08</v>
      </c>
      <c r="O76" s="2">
        <v>18035.919999999998</v>
      </c>
      <c r="P76" s="2">
        <v>14980</v>
      </c>
      <c r="Q76" s="2">
        <v>3055.9199999999983</v>
      </c>
      <c r="R76" s="1">
        <v>45126</v>
      </c>
    </row>
    <row r="77" spans="1:18" x14ac:dyDescent="0.25">
      <c r="A77">
        <v>34186</v>
      </c>
      <c r="B77" t="s">
        <v>39</v>
      </c>
      <c r="C77" t="s">
        <v>37</v>
      </c>
      <c r="D77" t="s">
        <v>41</v>
      </c>
      <c r="E77" t="s">
        <v>46</v>
      </c>
      <c r="F77">
        <v>2294</v>
      </c>
      <c r="G77" t="str">
        <f>_xlfn.XLOOKUP(C77,Summary!$D$6:$D$12,Summary!$C$6:$C$12)</f>
        <v>Ciarán</v>
      </c>
      <c r="H77" s="2">
        <v>120</v>
      </c>
      <c r="I77" s="2">
        <v>300</v>
      </c>
      <c r="J77" s="2">
        <v>688200</v>
      </c>
      <c r="K77" s="13">
        <f>VLOOKUP(C77,Summary!$D$6:$E$12,2,0)</f>
        <v>0.23</v>
      </c>
      <c r="L77" s="2" t="s">
        <v>83</v>
      </c>
      <c r="M77" s="15">
        <f t="shared" si="1"/>
        <v>158286</v>
      </c>
      <c r="N77" s="2">
        <v>68820</v>
      </c>
      <c r="O77" s="2">
        <v>619380</v>
      </c>
      <c r="P77" s="2">
        <v>573500</v>
      </c>
      <c r="Q77" s="2">
        <v>45880</v>
      </c>
      <c r="R77" s="1">
        <v>44943</v>
      </c>
    </row>
    <row r="78" spans="1:18" x14ac:dyDescent="0.25">
      <c r="A78">
        <v>93247</v>
      </c>
      <c r="B78" t="s">
        <v>39</v>
      </c>
      <c r="C78" t="s">
        <v>48</v>
      </c>
      <c r="D78" t="s">
        <v>40</v>
      </c>
      <c r="E78" t="s">
        <v>44</v>
      </c>
      <c r="F78">
        <v>2905</v>
      </c>
      <c r="G78" t="str">
        <f>_xlfn.XLOOKUP(C78,Summary!$D$6:$D$12,Summary!$C$6:$C$12)</f>
        <v>Luigi</v>
      </c>
      <c r="H78" s="2">
        <v>10</v>
      </c>
      <c r="I78" s="2">
        <v>300</v>
      </c>
      <c r="J78" s="2">
        <v>871500</v>
      </c>
      <c r="K78" s="13">
        <f>VLOOKUP(C78,Summary!$D$6:$E$12,2,0)</f>
        <v>0.22</v>
      </c>
      <c r="L78" s="2" t="s">
        <v>83</v>
      </c>
      <c r="M78" s="15">
        <f t="shared" si="1"/>
        <v>191730</v>
      </c>
      <c r="N78" s="2">
        <v>8715</v>
      </c>
      <c r="O78" s="2">
        <v>862785</v>
      </c>
      <c r="P78" s="2">
        <v>726250</v>
      </c>
      <c r="Q78" s="2">
        <v>136535</v>
      </c>
      <c r="R78" s="1">
        <v>45081</v>
      </c>
    </row>
    <row r="79" spans="1:18" x14ac:dyDescent="0.25">
      <c r="A79">
        <v>49882</v>
      </c>
      <c r="B79" t="s">
        <v>29</v>
      </c>
      <c r="C79" t="s">
        <v>32</v>
      </c>
      <c r="D79" t="s">
        <v>30</v>
      </c>
      <c r="E79" t="s">
        <v>46</v>
      </c>
      <c r="F79">
        <v>792</v>
      </c>
      <c r="G79" t="str">
        <f>_xlfn.XLOOKUP(C79,Summary!$D$6:$D$12,Summary!$C$6:$C$12)</f>
        <v>Bertha</v>
      </c>
      <c r="H79" s="2">
        <v>3</v>
      </c>
      <c r="I79" s="2">
        <v>350</v>
      </c>
      <c r="J79" s="2">
        <v>277200</v>
      </c>
      <c r="K79" s="13">
        <f>VLOOKUP(C79,Summary!$D$6:$E$12,2,0)</f>
        <v>0.19</v>
      </c>
      <c r="L79" s="2" t="s">
        <v>83</v>
      </c>
      <c r="M79" s="15">
        <f t="shared" si="1"/>
        <v>52668</v>
      </c>
      <c r="N79" s="2">
        <v>30492</v>
      </c>
      <c r="O79" s="2">
        <v>246708</v>
      </c>
      <c r="P79" s="2">
        <v>205920</v>
      </c>
      <c r="Q79" s="2">
        <v>40788</v>
      </c>
      <c r="R79" s="1">
        <v>45246</v>
      </c>
    </row>
    <row r="80" spans="1:18" x14ac:dyDescent="0.25">
      <c r="A80">
        <v>35823</v>
      </c>
      <c r="B80" t="s">
        <v>38</v>
      </c>
      <c r="C80" t="s">
        <v>32</v>
      </c>
      <c r="D80" t="s">
        <v>40</v>
      </c>
      <c r="E80" t="s">
        <v>44</v>
      </c>
      <c r="F80">
        <v>809</v>
      </c>
      <c r="G80" t="str">
        <f>_xlfn.XLOOKUP(C80,Summary!$D$6:$D$12,Summary!$C$6:$C$12)</f>
        <v>Bertha</v>
      </c>
      <c r="H80" s="2">
        <v>10</v>
      </c>
      <c r="I80" s="2">
        <v>125</v>
      </c>
      <c r="J80" s="2">
        <v>101125</v>
      </c>
      <c r="K80" s="13">
        <f>VLOOKUP(C80,Summary!$D$6:$E$12,2,0)</f>
        <v>0.19</v>
      </c>
      <c r="L80" s="2" t="s">
        <v>83</v>
      </c>
      <c r="M80" s="15">
        <f t="shared" si="1"/>
        <v>19213.75</v>
      </c>
      <c r="N80" s="2">
        <v>2022.5</v>
      </c>
      <c r="O80" s="2">
        <v>99102.5</v>
      </c>
      <c r="P80" s="2">
        <v>97080</v>
      </c>
      <c r="Q80" s="2">
        <v>2022.5</v>
      </c>
      <c r="R80" s="1">
        <v>45256</v>
      </c>
    </row>
    <row r="81" spans="1:18" x14ac:dyDescent="0.25">
      <c r="A81">
        <v>64056</v>
      </c>
      <c r="B81" t="s">
        <v>33</v>
      </c>
      <c r="C81" t="s">
        <v>34</v>
      </c>
      <c r="D81" t="s">
        <v>42</v>
      </c>
      <c r="E81" t="s">
        <v>46</v>
      </c>
      <c r="F81">
        <v>3874.5</v>
      </c>
      <c r="G81" t="str">
        <f>_xlfn.XLOOKUP(C81,Summary!$D$6:$D$12,Summary!$C$6:$C$12)</f>
        <v>Francoise</v>
      </c>
      <c r="H81" s="2">
        <v>250</v>
      </c>
      <c r="I81" s="2">
        <v>15</v>
      </c>
      <c r="J81" s="2">
        <v>58117.5</v>
      </c>
      <c r="K81" s="13">
        <f>VLOOKUP(C81,Summary!$D$6:$E$12,2,0)</f>
        <v>0.2</v>
      </c>
      <c r="L81" s="2" t="s">
        <v>83</v>
      </c>
      <c r="M81" s="15">
        <f t="shared" si="1"/>
        <v>11623.5</v>
      </c>
      <c r="N81" s="2">
        <v>6974.0999999999995</v>
      </c>
      <c r="O81" s="2">
        <v>51143.399999999994</v>
      </c>
      <c r="P81" s="2">
        <v>38745</v>
      </c>
      <c r="Q81" s="2">
        <v>12398.399999999998</v>
      </c>
      <c r="R81" s="1">
        <v>45252</v>
      </c>
    </row>
    <row r="82" spans="1:18" x14ac:dyDescent="0.25">
      <c r="A82">
        <v>39945</v>
      </c>
      <c r="B82" t="s">
        <v>29</v>
      </c>
      <c r="C82" t="s">
        <v>48</v>
      </c>
      <c r="D82" t="s">
        <v>41</v>
      </c>
      <c r="E82" t="s">
        <v>45</v>
      </c>
      <c r="F82">
        <v>588</v>
      </c>
      <c r="G82" t="str">
        <f>_xlfn.XLOOKUP(C82,Summary!$D$6:$D$12,Summary!$C$6:$C$12)</f>
        <v>Luigi</v>
      </c>
      <c r="H82" s="2">
        <v>120</v>
      </c>
      <c r="I82" s="2">
        <v>20</v>
      </c>
      <c r="J82" s="2">
        <v>11760</v>
      </c>
      <c r="K82" s="13">
        <f>VLOOKUP(C82,Summary!$D$6:$E$12,2,0)</f>
        <v>0.22</v>
      </c>
      <c r="L82" s="2" t="s">
        <v>83</v>
      </c>
      <c r="M82" s="15">
        <f t="shared" si="1"/>
        <v>2587.1999999999998</v>
      </c>
      <c r="N82" s="2">
        <v>823.2</v>
      </c>
      <c r="O82" s="2">
        <v>10936.8</v>
      </c>
      <c r="P82" s="2">
        <v>5880</v>
      </c>
      <c r="Q82" s="2">
        <v>5056.7999999999993</v>
      </c>
      <c r="R82" s="1">
        <v>44933</v>
      </c>
    </row>
    <row r="83" spans="1:18" x14ac:dyDescent="0.25">
      <c r="A83">
        <v>22140</v>
      </c>
      <c r="B83" t="s">
        <v>29</v>
      </c>
      <c r="C83" t="s">
        <v>48</v>
      </c>
      <c r="D83" t="s">
        <v>42</v>
      </c>
      <c r="E83" t="s">
        <v>46</v>
      </c>
      <c r="F83">
        <v>1579</v>
      </c>
      <c r="G83" t="str">
        <f>_xlfn.XLOOKUP(C83,Summary!$D$6:$D$12,Summary!$C$6:$C$12)</f>
        <v>Luigi</v>
      </c>
      <c r="H83" s="2">
        <v>250</v>
      </c>
      <c r="I83" s="2">
        <v>7</v>
      </c>
      <c r="J83" s="2">
        <v>11053</v>
      </c>
      <c r="K83" s="13">
        <f>VLOOKUP(C83,Summary!$D$6:$E$12,2,0)</f>
        <v>0.22</v>
      </c>
      <c r="L83" s="2" t="s">
        <v>84</v>
      </c>
      <c r="M83" s="15">
        <f t="shared" si="1"/>
        <v>0</v>
      </c>
      <c r="N83" s="2">
        <v>1215.83</v>
      </c>
      <c r="O83" s="2">
        <v>9837.17</v>
      </c>
      <c r="P83" s="2">
        <v>7895</v>
      </c>
      <c r="Q83" s="2">
        <v>1942.17</v>
      </c>
      <c r="R83" s="1">
        <v>45093</v>
      </c>
    </row>
    <row r="84" spans="1:18" x14ac:dyDescent="0.25">
      <c r="A84">
        <v>92668</v>
      </c>
      <c r="B84" t="s">
        <v>29</v>
      </c>
      <c r="C84" t="s">
        <v>47</v>
      </c>
      <c r="D84" t="s">
        <v>41</v>
      </c>
      <c r="E84" t="s">
        <v>31</v>
      </c>
      <c r="F84">
        <v>1493</v>
      </c>
      <c r="G84" t="str">
        <f>_xlfn.XLOOKUP(C84,Summary!$D$6:$D$12,Summary!$C$6:$C$12)</f>
        <v>Pedro</v>
      </c>
      <c r="H84" s="2">
        <v>120</v>
      </c>
      <c r="I84" s="2">
        <v>7</v>
      </c>
      <c r="J84" s="2">
        <v>10451</v>
      </c>
      <c r="K84" s="13">
        <f>VLOOKUP(C84,Summary!$D$6:$E$12,2,0)</f>
        <v>0.21</v>
      </c>
      <c r="L84" s="2" t="s">
        <v>83</v>
      </c>
      <c r="M84" s="15">
        <f t="shared" si="1"/>
        <v>2194.71</v>
      </c>
      <c r="N84" s="2">
        <v>0</v>
      </c>
      <c r="O84" s="2">
        <v>10451</v>
      </c>
      <c r="P84" s="2">
        <v>7465</v>
      </c>
      <c r="Q84" s="2">
        <v>2986</v>
      </c>
      <c r="R84" s="1">
        <v>44953</v>
      </c>
    </row>
    <row r="85" spans="1:18" x14ac:dyDescent="0.25">
      <c r="A85">
        <v>40479</v>
      </c>
      <c r="B85" t="s">
        <v>33</v>
      </c>
      <c r="C85" t="s">
        <v>48</v>
      </c>
      <c r="D85" t="s">
        <v>35</v>
      </c>
      <c r="E85" t="s">
        <v>31</v>
      </c>
      <c r="F85">
        <v>615</v>
      </c>
      <c r="G85" t="str">
        <f>_xlfn.XLOOKUP(C85,Summary!$D$6:$D$12,Summary!$C$6:$C$12)</f>
        <v>Luigi</v>
      </c>
      <c r="H85" s="2">
        <v>5</v>
      </c>
      <c r="I85" s="2">
        <v>15</v>
      </c>
      <c r="J85" s="2">
        <v>9225</v>
      </c>
      <c r="K85" s="13">
        <f>VLOOKUP(C85,Summary!$D$6:$E$12,2,0)</f>
        <v>0.22</v>
      </c>
      <c r="L85" s="2" t="s">
        <v>83</v>
      </c>
      <c r="M85" s="15">
        <f t="shared" si="1"/>
        <v>2029.5</v>
      </c>
      <c r="N85" s="2">
        <v>0</v>
      </c>
      <c r="O85" s="2">
        <v>9225</v>
      </c>
      <c r="P85" s="2">
        <v>6150</v>
      </c>
      <c r="Q85" s="2">
        <v>3075</v>
      </c>
      <c r="R85" s="1">
        <v>45146</v>
      </c>
    </row>
    <row r="86" spans="1:18" x14ac:dyDescent="0.25">
      <c r="A86">
        <v>88497</v>
      </c>
      <c r="B86" t="s">
        <v>36</v>
      </c>
      <c r="C86" t="s">
        <v>49</v>
      </c>
      <c r="D86" t="s">
        <v>43</v>
      </c>
      <c r="E86" t="s">
        <v>46</v>
      </c>
      <c r="F86">
        <v>1393</v>
      </c>
      <c r="G86" t="str">
        <f>_xlfn.XLOOKUP(C86,Summary!$D$6:$D$12,Summary!$C$6:$C$12)</f>
        <v xml:space="preserve">Klaas </v>
      </c>
      <c r="H86" s="2">
        <v>260</v>
      </c>
      <c r="I86" s="2">
        <v>12</v>
      </c>
      <c r="J86" s="2">
        <v>16716</v>
      </c>
      <c r="K86" s="13">
        <f>VLOOKUP(C86,Summary!$D$6:$E$12,2,0)</f>
        <v>0.24</v>
      </c>
      <c r="L86" s="2" t="s">
        <v>84</v>
      </c>
      <c r="M86" s="15">
        <f t="shared" si="1"/>
        <v>0</v>
      </c>
      <c r="N86" s="2">
        <v>2340.2399999999998</v>
      </c>
      <c r="O86" s="2">
        <v>14375.76</v>
      </c>
      <c r="P86" s="2">
        <v>4179</v>
      </c>
      <c r="Q86" s="2">
        <v>10196.76</v>
      </c>
      <c r="R86" s="1">
        <v>44937</v>
      </c>
    </row>
    <row r="87" spans="1:18" x14ac:dyDescent="0.25">
      <c r="A87">
        <v>73311</v>
      </c>
      <c r="B87" t="s">
        <v>39</v>
      </c>
      <c r="C87" t="s">
        <v>34</v>
      </c>
      <c r="D87" t="s">
        <v>30</v>
      </c>
      <c r="E87" t="s">
        <v>45</v>
      </c>
      <c r="F87">
        <v>2181</v>
      </c>
      <c r="G87" t="str">
        <f>_xlfn.XLOOKUP(C87,Summary!$D$6:$D$12,Summary!$C$6:$C$12)</f>
        <v>Francoise</v>
      </c>
      <c r="H87" s="2">
        <v>3</v>
      </c>
      <c r="I87" s="2">
        <v>300</v>
      </c>
      <c r="J87" s="2">
        <v>654300</v>
      </c>
      <c r="K87" s="13">
        <f>VLOOKUP(C87,Summary!$D$6:$E$12,2,0)</f>
        <v>0.2</v>
      </c>
      <c r="L87" s="2" t="s">
        <v>83</v>
      </c>
      <c r="M87" s="15">
        <f t="shared" si="1"/>
        <v>130860</v>
      </c>
      <c r="N87" s="2">
        <v>45801</v>
      </c>
      <c r="O87" s="2">
        <v>608499</v>
      </c>
      <c r="P87" s="2">
        <v>545250</v>
      </c>
      <c r="Q87" s="2">
        <v>63249</v>
      </c>
      <c r="R87" s="1">
        <v>45164</v>
      </c>
    </row>
    <row r="88" spans="1:18" x14ac:dyDescent="0.25">
      <c r="A88">
        <v>90806</v>
      </c>
      <c r="B88" t="s">
        <v>29</v>
      </c>
      <c r="C88" t="s">
        <v>37</v>
      </c>
      <c r="D88" t="s">
        <v>41</v>
      </c>
      <c r="E88" t="s">
        <v>44</v>
      </c>
      <c r="F88">
        <v>1566</v>
      </c>
      <c r="G88" t="str">
        <f>_xlfn.XLOOKUP(C88,Summary!$D$6:$D$12,Summary!$C$6:$C$12)</f>
        <v>Ciarán</v>
      </c>
      <c r="H88" s="2">
        <v>120</v>
      </c>
      <c r="I88" s="2">
        <v>20</v>
      </c>
      <c r="J88" s="2">
        <v>31320</v>
      </c>
      <c r="K88" s="13">
        <f>VLOOKUP(C88,Summary!$D$6:$E$12,2,0)</f>
        <v>0.23</v>
      </c>
      <c r="L88" s="2" t="s">
        <v>84</v>
      </c>
      <c r="M88" s="15">
        <f t="shared" si="1"/>
        <v>0</v>
      </c>
      <c r="N88" s="2">
        <v>626.4</v>
      </c>
      <c r="O88" s="2">
        <v>30693.599999999999</v>
      </c>
      <c r="P88" s="2">
        <v>15660</v>
      </c>
      <c r="Q88" s="2">
        <v>15033.599999999999</v>
      </c>
      <c r="R88" s="1">
        <v>45073</v>
      </c>
    </row>
    <row r="89" spans="1:18" x14ac:dyDescent="0.25">
      <c r="A89">
        <v>66224</v>
      </c>
      <c r="B89" t="s">
        <v>39</v>
      </c>
      <c r="C89" t="s">
        <v>37</v>
      </c>
      <c r="D89" t="s">
        <v>30</v>
      </c>
      <c r="E89" t="s">
        <v>45</v>
      </c>
      <c r="F89">
        <v>991</v>
      </c>
      <c r="G89" t="str">
        <f>_xlfn.XLOOKUP(C89,Summary!$D$6:$D$12,Summary!$C$6:$C$12)</f>
        <v>Ciarán</v>
      </c>
      <c r="H89" s="2">
        <v>3</v>
      </c>
      <c r="I89" s="2">
        <v>300</v>
      </c>
      <c r="J89" s="2">
        <v>297300</v>
      </c>
      <c r="K89" s="13">
        <f>VLOOKUP(C89,Summary!$D$6:$E$12,2,0)</f>
        <v>0.23</v>
      </c>
      <c r="L89" s="2" t="s">
        <v>84</v>
      </c>
      <c r="M89" s="15">
        <f t="shared" si="1"/>
        <v>0</v>
      </c>
      <c r="N89" s="2">
        <v>14865</v>
      </c>
      <c r="O89" s="2">
        <v>282435</v>
      </c>
      <c r="P89" s="2">
        <v>247750</v>
      </c>
      <c r="Q89" s="2">
        <v>34685</v>
      </c>
      <c r="R89" s="1">
        <v>45152</v>
      </c>
    </row>
    <row r="90" spans="1:18" x14ac:dyDescent="0.25">
      <c r="A90">
        <v>26521</v>
      </c>
      <c r="B90" t="s">
        <v>38</v>
      </c>
      <c r="C90" t="s">
        <v>47</v>
      </c>
      <c r="D90" t="s">
        <v>43</v>
      </c>
      <c r="E90" t="s">
        <v>46</v>
      </c>
      <c r="F90">
        <v>947</v>
      </c>
      <c r="G90" t="str">
        <f>_xlfn.XLOOKUP(C90,Summary!$D$6:$D$12,Summary!$C$6:$C$12)</f>
        <v>Pedro</v>
      </c>
      <c r="H90" s="2">
        <v>260</v>
      </c>
      <c r="I90" s="2">
        <v>125</v>
      </c>
      <c r="J90" s="2">
        <v>118375</v>
      </c>
      <c r="K90" s="13">
        <f>VLOOKUP(C90,Summary!$D$6:$E$12,2,0)</f>
        <v>0.21</v>
      </c>
      <c r="L90" s="2" t="s">
        <v>84</v>
      </c>
      <c r="M90" s="15">
        <f t="shared" si="1"/>
        <v>0</v>
      </c>
      <c r="N90" s="2">
        <v>13021.25</v>
      </c>
      <c r="O90" s="2">
        <v>105353.75</v>
      </c>
      <c r="P90" s="2">
        <v>113640</v>
      </c>
      <c r="Q90" s="2">
        <v>-8286.25</v>
      </c>
      <c r="R90" s="1">
        <v>45125</v>
      </c>
    </row>
    <row r="91" spans="1:18" x14ac:dyDescent="0.25">
      <c r="A91">
        <v>56832</v>
      </c>
      <c r="B91" t="s">
        <v>33</v>
      </c>
      <c r="C91" t="s">
        <v>34</v>
      </c>
      <c r="D91" t="s">
        <v>30</v>
      </c>
      <c r="E91" t="s">
        <v>45</v>
      </c>
      <c r="F91">
        <v>490</v>
      </c>
      <c r="G91" t="str">
        <f>_xlfn.XLOOKUP(C91,Summary!$D$6:$D$12,Summary!$C$6:$C$12)</f>
        <v>Francoise</v>
      </c>
      <c r="H91" s="2">
        <v>3</v>
      </c>
      <c r="I91" s="2">
        <v>15</v>
      </c>
      <c r="J91" s="2">
        <v>7350</v>
      </c>
      <c r="K91" s="13">
        <f>VLOOKUP(C91,Summary!$D$6:$E$12,2,0)</f>
        <v>0.2</v>
      </c>
      <c r="L91" s="2" t="s">
        <v>84</v>
      </c>
      <c r="M91" s="15">
        <f t="shared" si="1"/>
        <v>0</v>
      </c>
      <c r="N91" s="2">
        <v>588</v>
      </c>
      <c r="O91" s="2">
        <v>6762</v>
      </c>
      <c r="P91" s="2">
        <v>4900</v>
      </c>
      <c r="Q91" s="2">
        <v>1862</v>
      </c>
      <c r="R91" s="1">
        <v>45232</v>
      </c>
    </row>
    <row r="92" spans="1:18" x14ac:dyDescent="0.25">
      <c r="A92">
        <v>15418</v>
      </c>
      <c r="B92" t="s">
        <v>29</v>
      </c>
      <c r="C92" t="s">
        <v>49</v>
      </c>
      <c r="D92" t="s">
        <v>43</v>
      </c>
      <c r="E92" t="s">
        <v>46</v>
      </c>
      <c r="F92">
        <v>2734</v>
      </c>
      <c r="G92" t="str">
        <f>_xlfn.XLOOKUP(C92,Summary!$D$6:$D$12,Summary!$C$6:$C$12)</f>
        <v xml:space="preserve">Klaas </v>
      </c>
      <c r="H92" s="2">
        <v>260</v>
      </c>
      <c r="I92" s="2">
        <v>7</v>
      </c>
      <c r="J92" s="2">
        <v>19138</v>
      </c>
      <c r="K92" s="13">
        <f>VLOOKUP(C92,Summary!$D$6:$E$12,2,0)</f>
        <v>0.24</v>
      </c>
      <c r="L92" s="2" t="s">
        <v>84</v>
      </c>
      <c r="M92" s="15">
        <f t="shared" si="1"/>
        <v>0</v>
      </c>
      <c r="N92" s="2">
        <v>2296.56</v>
      </c>
      <c r="O92" s="2">
        <v>16841.439999999999</v>
      </c>
      <c r="P92" s="2">
        <v>13670</v>
      </c>
      <c r="Q92" s="2">
        <v>3171.4399999999987</v>
      </c>
      <c r="R92" s="1">
        <v>45149</v>
      </c>
    </row>
    <row r="93" spans="1:18" x14ac:dyDescent="0.25">
      <c r="A93">
        <v>21257</v>
      </c>
      <c r="B93" t="s">
        <v>33</v>
      </c>
      <c r="C93" t="s">
        <v>48</v>
      </c>
      <c r="D93" t="s">
        <v>30</v>
      </c>
      <c r="E93" t="s">
        <v>45</v>
      </c>
      <c r="F93">
        <v>2030</v>
      </c>
      <c r="G93" t="str">
        <f>_xlfn.XLOOKUP(C93,Summary!$D$6:$D$12,Summary!$C$6:$C$12)</f>
        <v>Luigi</v>
      </c>
      <c r="H93" s="2">
        <v>3</v>
      </c>
      <c r="I93" s="2">
        <v>15</v>
      </c>
      <c r="J93" s="2">
        <v>30450</v>
      </c>
      <c r="K93" s="13">
        <f>VLOOKUP(C93,Summary!$D$6:$E$12,2,0)</f>
        <v>0.22</v>
      </c>
      <c r="L93" s="2" t="s">
        <v>84</v>
      </c>
      <c r="M93" s="15">
        <f t="shared" si="1"/>
        <v>0</v>
      </c>
      <c r="N93" s="2">
        <v>1827</v>
      </c>
      <c r="O93" s="2">
        <v>28623</v>
      </c>
      <c r="P93" s="2">
        <v>20300</v>
      </c>
      <c r="Q93" s="2">
        <v>8323</v>
      </c>
      <c r="R93" s="1">
        <v>45109</v>
      </c>
    </row>
    <row r="94" spans="1:18" x14ac:dyDescent="0.25">
      <c r="A94">
        <v>14619</v>
      </c>
      <c r="B94" t="s">
        <v>36</v>
      </c>
      <c r="C94" t="s">
        <v>47</v>
      </c>
      <c r="D94" t="s">
        <v>42</v>
      </c>
      <c r="E94" t="s">
        <v>44</v>
      </c>
      <c r="F94">
        <v>1916</v>
      </c>
      <c r="G94" t="str">
        <f>_xlfn.XLOOKUP(C94,Summary!$D$6:$D$12,Summary!$C$6:$C$12)</f>
        <v>Pedro</v>
      </c>
      <c r="H94" s="2">
        <v>250</v>
      </c>
      <c r="I94" s="2">
        <v>12</v>
      </c>
      <c r="J94" s="2">
        <v>22992</v>
      </c>
      <c r="K94" s="13">
        <f>VLOOKUP(C94,Summary!$D$6:$E$12,2,0)</f>
        <v>0.21</v>
      </c>
      <c r="L94" s="2" t="s">
        <v>84</v>
      </c>
      <c r="M94" s="15">
        <f t="shared" si="1"/>
        <v>0</v>
      </c>
      <c r="N94" s="2">
        <v>689.76</v>
      </c>
      <c r="O94" s="2">
        <v>22302.240000000002</v>
      </c>
      <c r="P94" s="2">
        <v>5748</v>
      </c>
      <c r="Q94" s="2">
        <v>16554.240000000002</v>
      </c>
      <c r="R94" s="1">
        <v>45049</v>
      </c>
    </row>
    <row r="95" spans="1:18" x14ac:dyDescent="0.25">
      <c r="A95">
        <v>94315</v>
      </c>
      <c r="B95" t="s">
        <v>29</v>
      </c>
      <c r="C95" t="s">
        <v>48</v>
      </c>
      <c r="D95" t="s">
        <v>42</v>
      </c>
      <c r="E95" t="s">
        <v>44</v>
      </c>
      <c r="F95">
        <v>349</v>
      </c>
      <c r="G95" t="str">
        <f>_xlfn.XLOOKUP(C95,Summary!$D$6:$D$12,Summary!$C$6:$C$12)</f>
        <v>Luigi</v>
      </c>
      <c r="H95" s="2">
        <v>250</v>
      </c>
      <c r="I95" s="2">
        <v>350</v>
      </c>
      <c r="J95" s="2">
        <v>122150</v>
      </c>
      <c r="K95" s="13">
        <f>VLOOKUP(C95,Summary!$D$6:$E$12,2,0)</f>
        <v>0.22</v>
      </c>
      <c r="L95" s="2" t="s">
        <v>83</v>
      </c>
      <c r="M95" s="15">
        <f t="shared" si="1"/>
        <v>26873</v>
      </c>
      <c r="N95" s="2">
        <v>4886</v>
      </c>
      <c r="O95" s="2">
        <v>117264</v>
      </c>
      <c r="P95" s="2">
        <v>90740</v>
      </c>
      <c r="Q95" s="2">
        <v>26524</v>
      </c>
      <c r="R95" s="1">
        <v>45284</v>
      </c>
    </row>
    <row r="96" spans="1:18" x14ac:dyDescent="0.25">
      <c r="A96">
        <v>50547</v>
      </c>
      <c r="B96" t="s">
        <v>29</v>
      </c>
      <c r="C96" t="s">
        <v>49</v>
      </c>
      <c r="D96" t="s">
        <v>42</v>
      </c>
      <c r="E96" t="s">
        <v>44</v>
      </c>
      <c r="F96">
        <v>943.5</v>
      </c>
      <c r="G96" t="str">
        <f>_xlfn.XLOOKUP(C96,Summary!$D$6:$D$12,Summary!$C$6:$C$12)</f>
        <v xml:space="preserve">Klaas </v>
      </c>
      <c r="H96" s="2">
        <v>250</v>
      </c>
      <c r="I96" s="2">
        <v>350</v>
      </c>
      <c r="J96" s="2">
        <v>330225</v>
      </c>
      <c r="K96" s="13">
        <f>VLOOKUP(C96,Summary!$D$6:$E$12,2,0)</f>
        <v>0.24</v>
      </c>
      <c r="L96" s="2" t="s">
        <v>83</v>
      </c>
      <c r="M96" s="15">
        <f t="shared" si="1"/>
        <v>79254</v>
      </c>
      <c r="N96" s="2">
        <v>3302.25</v>
      </c>
      <c r="O96" s="2">
        <v>326922.75</v>
      </c>
      <c r="P96" s="2">
        <v>245310</v>
      </c>
      <c r="Q96" s="2">
        <v>81612.75</v>
      </c>
      <c r="R96" s="1">
        <v>44986</v>
      </c>
    </row>
    <row r="97" spans="1:18" x14ac:dyDescent="0.25">
      <c r="A97">
        <v>56714</v>
      </c>
      <c r="B97" t="s">
        <v>29</v>
      </c>
      <c r="C97" t="s">
        <v>32</v>
      </c>
      <c r="D97" t="s">
        <v>42</v>
      </c>
      <c r="E97" t="s">
        <v>45</v>
      </c>
      <c r="F97">
        <v>2338</v>
      </c>
      <c r="G97" t="str">
        <f>_xlfn.XLOOKUP(C97,Summary!$D$6:$D$12,Summary!$C$6:$C$12)</f>
        <v>Bertha</v>
      </c>
      <c r="H97" s="2">
        <v>250</v>
      </c>
      <c r="I97" s="2">
        <v>7</v>
      </c>
      <c r="J97" s="2">
        <v>16366</v>
      </c>
      <c r="K97" s="13">
        <f>VLOOKUP(C97,Summary!$D$6:$E$12,2,0)</f>
        <v>0.19</v>
      </c>
      <c r="L97" s="2" t="s">
        <v>84</v>
      </c>
      <c r="M97" s="15">
        <f t="shared" si="1"/>
        <v>0</v>
      </c>
      <c r="N97" s="2">
        <v>1309.28</v>
      </c>
      <c r="O97" s="2">
        <v>15056.72</v>
      </c>
      <c r="P97" s="2">
        <v>11690</v>
      </c>
      <c r="Q97" s="2">
        <v>3366.7199999999993</v>
      </c>
      <c r="R97" s="1">
        <v>45140</v>
      </c>
    </row>
    <row r="98" spans="1:18" x14ac:dyDescent="0.25">
      <c r="A98">
        <v>37971</v>
      </c>
      <c r="B98" t="s">
        <v>39</v>
      </c>
      <c r="C98" t="s">
        <v>47</v>
      </c>
      <c r="D98" t="s">
        <v>43</v>
      </c>
      <c r="E98" t="s">
        <v>45</v>
      </c>
      <c r="F98">
        <v>2460</v>
      </c>
      <c r="G98" t="str">
        <f>_xlfn.XLOOKUP(C98,Summary!$D$6:$D$12,Summary!$C$6:$C$12)</f>
        <v>Pedro</v>
      </c>
      <c r="H98" s="2">
        <v>260</v>
      </c>
      <c r="I98" s="2">
        <v>300</v>
      </c>
      <c r="J98" s="2">
        <v>738000</v>
      </c>
      <c r="K98" s="13">
        <f>VLOOKUP(C98,Summary!$D$6:$E$12,2,0)</f>
        <v>0.21</v>
      </c>
      <c r="L98" s="2" t="s">
        <v>83</v>
      </c>
      <c r="M98" s="15">
        <f t="shared" si="1"/>
        <v>154980</v>
      </c>
      <c r="N98" s="2">
        <v>59040</v>
      </c>
      <c r="O98" s="2">
        <v>678960</v>
      </c>
      <c r="P98" s="2">
        <v>615000</v>
      </c>
      <c r="Q98" s="2">
        <v>63960</v>
      </c>
      <c r="R98" s="1">
        <v>45246</v>
      </c>
    </row>
    <row r="99" spans="1:18" x14ac:dyDescent="0.25">
      <c r="A99">
        <v>57635</v>
      </c>
      <c r="B99" t="s">
        <v>29</v>
      </c>
      <c r="C99" t="s">
        <v>47</v>
      </c>
      <c r="D99" t="s">
        <v>40</v>
      </c>
      <c r="E99" t="s">
        <v>45</v>
      </c>
      <c r="F99">
        <v>1038</v>
      </c>
      <c r="G99" t="str">
        <f>_xlfn.XLOOKUP(C99,Summary!$D$6:$D$12,Summary!$C$6:$C$12)</f>
        <v>Pedro</v>
      </c>
      <c r="H99" s="2">
        <v>10</v>
      </c>
      <c r="I99" s="2">
        <v>20</v>
      </c>
      <c r="J99" s="2">
        <v>20760</v>
      </c>
      <c r="K99" s="13">
        <f>VLOOKUP(C99,Summary!$D$6:$E$12,2,0)</f>
        <v>0.21</v>
      </c>
      <c r="L99" s="2" t="s">
        <v>84</v>
      </c>
      <c r="M99" s="15">
        <f t="shared" si="1"/>
        <v>0</v>
      </c>
      <c r="N99" s="2">
        <v>1868.4</v>
      </c>
      <c r="O99" s="2">
        <v>18891.599999999999</v>
      </c>
      <c r="P99" s="2">
        <v>10380</v>
      </c>
      <c r="Q99" s="2">
        <v>8511.5999999999985</v>
      </c>
      <c r="R99" s="1">
        <v>45108</v>
      </c>
    </row>
    <row r="100" spans="1:18" x14ac:dyDescent="0.25">
      <c r="A100">
        <v>75754</v>
      </c>
      <c r="B100" t="s">
        <v>33</v>
      </c>
      <c r="C100" t="s">
        <v>47</v>
      </c>
      <c r="D100" t="s">
        <v>35</v>
      </c>
      <c r="E100" t="s">
        <v>46</v>
      </c>
      <c r="F100">
        <v>2157</v>
      </c>
      <c r="G100" t="str">
        <f>_xlfn.XLOOKUP(C100,Summary!$D$6:$D$12,Summary!$C$6:$C$12)</f>
        <v>Pedro</v>
      </c>
      <c r="H100" s="2">
        <v>5</v>
      </c>
      <c r="I100" s="2">
        <v>15</v>
      </c>
      <c r="J100" s="2">
        <v>32355</v>
      </c>
      <c r="K100" s="13">
        <f>VLOOKUP(C100,Summary!$D$6:$E$12,2,0)</f>
        <v>0.21</v>
      </c>
      <c r="L100" s="2" t="s">
        <v>83</v>
      </c>
      <c r="M100" s="15">
        <f t="shared" si="1"/>
        <v>6794.55</v>
      </c>
      <c r="N100" s="2">
        <v>3559.05</v>
      </c>
      <c r="O100" s="2">
        <v>28795.95</v>
      </c>
      <c r="P100" s="2">
        <v>21570</v>
      </c>
      <c r="Q100" s="2">
        <v>7225.9500000000007</v>
      </c>
      <c r="R100" s="1">
        <v>45271</v>
      </c>
    </row>
    <row r="101" spans="1:18" x14ac:dyDescent="0.25">
      <c r="A101">
        <v>46711</v>
      </c>
      <c r="B101" t="s">
        <v>29</v>
      </c>
      <c r="C101" t="s">
        <v>34</v>
      </c>
      <c r="D101" t="s">
        <v>40</v>
      </c>
      <c r="E101" t="s">
        <v>46</v>
      </c>
      <c r="F101">
        <v>886</v>
      </c>
      <c r="G101" t="str">
        <f>_xlfn.XLOOKUP(C101,Summary!$D$6:$D$12,Summary!$C$6:$C$12)</f>
        <v>Francoise</v>
      </c>
      <c r="H101" s="2">
        <v>10</v>
      </c>
      <c r="I101" s="2">
        <v>350</v>
      </c>
      <c r="J101" s="2">
        <v>310100</v>
      </c>
      <c r="K101" s="13">
        <f>VLOOKUP(C101,Summary!$D$6:$E$12,2,0)</f>
        <v>0.2</v>
      </c>
      <c r="L101" s="2" t="s">
        <v>83</v>
      </c>
      <c r="M101" s="15">
        <f t="shared" si="1"/>
        <v>62020</v>
      </c>
      <c r="N101" s="2">
        <v>37212</v>
      </c>
      <c r="O101" s="2">
        <v>272888</v>
      </c>
      <c r="P101" s="2">
        <v>230360</v>
      </c>
      <c r="Q101" s="2">
        <v>42528</v>
      </c>
      <c r="R101" s="1">
        <v>44932</v>
      </c>
    </row>
    <row r="102" spans="1:18" x14ac:dyDescent="0.25">
      <c r="A102">
        <v>70035</v>
      </c>
      <c r="B102" t="s">
        <v>33</v>
      </c>
      <c r="C102" t="s">
        <v>34</v>
      </c>
      <c r="D102" t="s">
        <v>42</v>
      </c>
      <c r="E102" t="s">
        <v>31</v>
      </c>
      <c r="F102">
        <v>2178</v>
      </c>
      <c r="G102" t="str">
        <f>_xlfn.XLOOKUP(C102,Summary!$D$6:$D$12,Summary!$C$6:$C$12)</f>
        <v>Francoise</v>
      </c>
      <c r="H102" s="2">
        <v>250</v>
      </c>
      <c r="I102" s="2">
        <v>15</v>
      </c>
      <c r="J102" s="2">
        <v>32670</v>
      </c>
      <c r="K102" s="13">
        <f>VLOOKUP(C102,Summary!$D$6:$E$12,2,0)</f>
        <v>0.2</v>
      </c>
      <c r="L102" s="2" t="s">
        <v>84</v>
      </c>
      <c r="M102" s="15">
        <f t="shared" si="1"/>
        <v>0</v>
      </c>
      <c r="N102" s="2">
        <v>0</v>
      </c>
      <c r="O102" s="2">
        <v>32670</v>
      </c>
      <c r="P102" s="2">
        <v>21780</v>
      </c>
      <c r="Q102" s="2">
        <v>10890</v>
      </c>
      <c r="R102" s="1">
        <v>45202</v>
      </c>
    </row>
    <row r="103" spans="1:18" x14ac:dyDescent="0.25">
      <c r="A103">
        <v>31955</v>
      </c>
      <c r="B103" t="s">
        <v>38</v>
      </c>
      <c r="C103" t="s">
        <v>47</v>
      </c>
      <c r="D103" t="s">
        <v>43</v>
      </c>
      <c r="E103" t="s">
        <v>44</v>
      </c>
      <c r="F103">
        <v>1074</v>
      </c>
      <c r="G103" t="str">
        <f>_xlfn.XLOOKUP(C103,Summary!$D$6:$D$12,Summary!$C$6:$C$12)</f>
        <v>Pedro</v>
      </c>
      <c r="H103" s="2">
        <v>260</v>
      </c>
      <c r="I103" s="2">
        <v>125</v>
      </c>
      <c r="J103" s="2">
        <v>134250</v>
      </c>
      <c r="K103" s="13">
        <f>VLOOKUP(C103,Summary!$D$6:$E$12,2,0)</f>
        <v>0.21</v>
      </c>
      <c r="L103" s="2" t="s">
        <v>84</v>
      </c>
      <c r="M103" s="15">
        <f t="shared" si="1"/>
        <v>0</v>
      </c>
      <c r="N103" s="2">
        <v>5370</v>
      </c>
      <c r="O103" s="2">
        <v>128880</v>
      </c>
      <c r="P103" s="2">
        <v>128880</v>
      </c>
      <c r="Q103" s="2">
        <v>0</v>
      </c>
      <c r="R103" s="1">
        <v>44981</v>
      </c>
    </row>
    <row r="104" spans="1:18" x14ac:dyDescent="0.25">
      <c r="A104">
        <v>29645</v>
      </c>
      <c r="B104" t="s">
        <v>33</v>
      </c>
      <c r="C104" t="s">
        <v>34</v>
      </c>
      <c r="D104" t="s">
        <v>35</v>
      </c>
      <c r="E104" t="s">
        <v>45</v>
      </c>
      <c r="F104">
        <v>2501</v>
      </c>
      <c r="G104" t="str">
        <f>_xlfn.XLOOKUP(C104,Summary!$D$6:$D$12,Summary!$C$6:$C$12)</f>
        <v>Francoise</v>
      </c>
      <c r="H104" s="2">
        <v>5</v>
      </c>
      <c r="I104" s="2">
        <v>15</v>
      </c>
      <c r="J104" s="2">
        <v>37515</v>
      </c>
      <c r="K104" s="13">
        <f>VLOOKUP(C104,Summary!$D$6:$E$12,2,0)</f>
        <v>0.2</v>
      </c>
      <c r="L104" s="2" t="s">
        <v>84</v>
      </c>
      <c r="M104" s="15">
        <f t="shared" si="1"/>
        <v>0</v>
      </c>
      <c r="N104" s="2">
        <v>3001.2</v>
      </c>
      <c r="O104" s="2">
        <v>34513.800000000003</v>
      </c>
      <c r="P104" s="2">
        <v>25010</v>
      </c>
      <c r="Q104" s="2">
        <v>9503.8000000000029</v>
      </c>
      <c r="R104" s="1">
        <v>45258</v>
      </c>
    </row>
    <row r="105" spans="1:18" x14ac:dyDescent="0.25">
      <c r="A105">
        <v>81538</v>
      </c>
      <c r="B105" t="s">
        <v>33</v>
      </c>
      <c r="C105" t="s">
        <v>37</v>
      </c>
      <c r="D105" t="s">
        <v>40</v>
      </c>
      <c r="E105" t="s">
        <v>45</v>
      </c>
      <c r="F105">
        <v>2620</v>
      </c>
      <c r="G105" t="str">
        <f>_xlfn.XLOOKUP(C105,Summary!$D$6:$D$12,Summary!$C$6:$C$12)</f>
        <v>Ciarán</v>
      </c>
      <c r="H105" s="2">
        <v>10</v>
      </c>
      <c r="I105" s="2">
        <v>15</v>
      </c>
      <c r="J105" s="2">
        <v>39300</v>
      </c>
      <c r="K105" s="13">
        <f>VLOOKUP(C105,Summary!$D$6:$E$12,2,0)</f>
        <v>0.23</v>
      </c>
      <c r="L105" s="2" t="s">
        <v>84</v>
      </c>
      <c r="M105" s="15">
        <f t="shared" si="1"/>
        <v>0</v>
      </c>
      <c r="N105" s="2">
        <v>1965</v>
      </c>
      <c r="O105" s="2">
        <v>37335</v>
      </c>
      <c r="P105" s="2">
        <v>26200</v>
      </c>
      <c r="Q105" s="2">
        <v>11135</v>
      </c>
      <c r="R105" s="1">
        <v>45122</v>
      </c>
    </row>
    <row r="106" spans="1:18" x14ac:dyDescent="0.25">
      <c r="A106">
        <v>33237</v>
      </c>
      <c r="B106" t="s">
        <v>39</v>
      </c>
      <c r="C106" t="s">
        <v>37</v>
      </c>
      <c r="D106" t="s">
        <v>41</v>
      </c>
      <c r="E106" t="s">
        <v>45</v>
      </c>
      <c r="F106">
        <v>635</v>
      </c>
      <c r="G106" t="str">
        <f>_xlfn.XLOOKUP(C106,Summary!$D$6:$D$12,Summary!$C$6:$C$12)</f>
        <v>Ciarán</v>
      </c>
      <c r="H106" s="2">
        <v>120</v>
      </c>
      <c r="I106" s="2">
        <v>300</v>
      </c>
      <c r="J106" s="2">
        <v>190500</v>
      </c>
      <c r="K106" s="13">
        <f>VLOOKUP(C106,Summary!$D$6:$E$12,2,0)</f>
        <v>0.23</v>
      </c>
      <c r="L106" s="2" t="s">
        <v>84</v>
      </c>
      <c r="M106" s="15">
        <f t="shared" si="1"/>
        <v>0</v>
      </c>
      <c r="N106" s="2">
        <v>15240</v>
      </c>
      <c r="O106" s="2">
        <v>175260</v>
      </c>
      <c r="P106" s="2">
        <v>158750</v>
      </c>
      <c r="Q106" s="2">
        <v>16510</v>
      </c>
      <c r="R106" s="1">
        <v>45082</v>
      </c>
    </row>
    <row r="107" spans="1:18" x14ac:dyDescent="0.25">
      <c r="A107">
        <v>59074</v>
      </c>
      <c r="B107" t="s">
        <v>36</v>
      </c>
      <c r="C107" t="s">
        <v>48</v>
      </c>
      <c r="D107" t="s">
        <v>43</v>
      </c>
      <c r="E107" t="s">
        <v>31</v>
      </c>
      <c r="F107">
        <v>1953</v>
      </c>
      <c r="G107" t="str">
        <f>_xlfn.XLOOKUP(C107,Summary!$D$6:$D$12,Summary!$C$6:$C$12)</f>
        <v>Luigi</v>
      </c>
      <c r="H107" s="2">
        <v>260</v>
      </c>
      <c r="I107" s="2">
        <v>12</v>
      </c>
      <c r="J107" s="2">
        <v>23436</v>
      </c>
      <c r="K107" s="13">
        <f>VLOOKUP(C107,Summary!$D$6:$E$12,2,0)</f>
        <v>0.22</v>
      </c>
      <c r="L107" s="2" t="s">
        <v>84</v>
      </c>
      <c r="M107" s="15">
        <f t="shared" si="1"/>
        <v>0</v>
      </c>
      <c r="N107" s="2">
        <v>0</v>
      </c>
      <c r="O107" s="2">
        <v>23436</v>
      </c>
      <c r="P107" s="2">
        <v>5859</v>
      </c>
      <c r="Q107" s="2">
        <v>17577</v>
      </c>
      <c r="R107" s="1">
        <v>45050</v>
      </c>
    </row>
    <row r="108" spans="1:18" x14ac:dyDescent="0.25">
      <c r="A108">
        <v>39245</v>
      </c>
      <c r="B108" t="s">
        <v>29</v>
      </c>
      <c r="C108" t="s">
        <v>34</v>
      </c>
      <c r="D108" t="s">
        <v>30</v>
      </c>
      <c r="E108" t="s">
        <v>45</v>
      </c>
      <c r="F108">
        <v>2487</v>
      </c>
      <c r="G108" t="str">
        <f>_xlfn.XLOOKUP(C108,Summary!$D$6:$D$12,Summary!$C$6:$C$12)</f>
        <v>Francoise</v>
      </c>
      <c r="H108" s="2">
        <v>3</v>
      </c>
      <c r="I108" s="2">
        <v>7</v>
      </c>
      <c r="J108" s="2">
        <v>17409</v>
      </c>
      <c r="K108" s="13">
        <f>VLOOKUP(C108,Summary!$D$6:$E$12,2,0)</f>
        <v>0.2</v>
      </c>
      <c r="L108" s="2" t="s">
        <v>84</v>
      </c>
      <c r="M108" s="15">
        <f t="shared" si="1"/>
        <v>0</v>
      </c>
      <c r="N108" s="2">
        <v>870.45</v>
      </c>
      <c r="O108" s="2">
        <v>16538.55</v>
      </c>
      <c r="P108" s="2">
        <v>12435</v>
      </c>
      <c r="Q108" s="2">
        <v>4103.5499999999993</v>
      </c>
      <c r="R108" s="1">
        <v>45223</v>
      </c>
    </row>
    <row r="109" spans="1:18" x14ac:dyDescent="0.25">
      <c r="A109">
        <v>64829</v>
      </c>
      <c r="B109" t="s">
        <v>38</v>
      </c>
      <c r="C109" t="s">
        <v>34</v>
      </c>
      <c r="D109" t="s">
        <v>40</v>
      </c>
      <c r="E109" t="s">
        <v>46</v>
      </c>
      <c r="F109">
        <v>2441</v>
      </c>
      <c r="G109" t="str">
        <f>_xlfn.XLOOKUP(C109,Summary!$D$6:$D$12,Summary!$C$6:$C$12)</f>
        <v>Francoise</v>
      </c>
      <c r="H109" s="2">
        <v>10</v>
      </c>
      <c r="I109" s="2">
        <v>125</v>
      </c>
      <c r="J109" s="2">
        <v>305125</v>
      </c>
      <c r="K109" s="13">
        <f>VLOOKUP(C109,Summary!$D$6:$E$12,2,0)</f>
        <v>0.2</v>
      </c>
      <c r="L109" s="2" t="s">
        <v>84</v>
      </c>
      <c r="M109" s="15">
        <f t="shared" si="1"/>
        <v>0</v>
      </c>
      <c r="N109" s="2">
        <v>33563.75</v>
      </c>
      <c r="O109" s="2">
        <v>271561.25</v>
      </c>
      <c r="P109" s="2">
        <v>292920</v>
      </c>
      <c r="Q109" s="2">
        <v>-21358.75</v>
      </c>
      <c r="R109" s="1">
        <v>45285</v>
      </c>
    </row>
    <row r="110" spans="1:18" x14ac:dyDescent="0.25">
      <c r="A110">
        <v>81742</v>
      </c>
      <c r="B110" t="s">
        <v>36</v>
      </c>
      <c r="C110" t="s">
        <v>37</v>
      </c>
      <c r="D110" t="s">
        <v>40</v>
      </c>
      <c r="E110" t="s">
        <v>31</v>
      </c>
      <c r="F110">
        <v>367</v>
      </c>
      <c r="G110" t="str">
        <f>_xlfn.XLOOKUP(C110,Summary!$D$6:$D$12,Summary!$C$6:$C$12)</f>
        <v>Ciarán</v>
      </c>
      <c r="H110" s="2">
        <v>10</v>
      </c>
      <c r="I110" s="2">
        <v>12</v>
      </c>
      <c r="J110" s="2">
        <v>4404</v>
      </c>
      <c r="K110" s="13">
        <f>VLOOKUP(C110,Summary!$D$6:$E$12,2,0)</f>
        <v>0.23</v>
      </c>
      <c r="L110" s="2" t="s">
        <v>84</v>
      </c>
      <c r="M110" s="15">
        <f t="shared" si="1"/>
        <v>0</v>
      </c>
      <c r="N110" s="2">
        <v>0</v>
      </c>
      <c r="O110" s="2">
        <v>4404</v>
      </c>
      <c r="P110" s="2">
        <v>1101</v>
      </c>
      <c r="Q110" s="2">
        <v>3303</v>
      </c>
      <c r="R110" s="1">
        <v>45007</v>
      </c>
    </row>
    <row r="111" spans="1:18" x14ac:dyDescent="0.25">
      <c r="A111">
        <v>45751</v>
      </c>
      <c r="B111" t="s">
        <v>33</v>
      </c>
      <c r="C111" t="s">
        <v>34</v>
      </c>
      <c r="D111" t="s">
        <v>41</v>
      </c>
      <c r="E111" t="s">
        <v>45</v>
      </c>
      <c r="F111">
        <v>245</v>
      </c>
      <c r="G111" t="str">
        <f>_xlfn.XLOOKUP(C111,Summary!$D$6:$D$12,Summary!$C$6:$C$12)</f>
        <v>Francoise</v>
      </c>
      <c r="H111" s="2">
        <v>120</v>
      </c>
      <c r="I111" s="2">
        <v>15</v>
      </c>
      <c r="J111" s="2">
        <v>3675</v>
      </c>
      <c r="K111" s="13">
        <f>VLOOKUP(C111,Summary!$D$6:$E$12,2,0)</f>
        <v>0.2</v>
      </c>
      <c r="L111" s="2" t="s">
        <v>83</v>
      </c>
      <c r="M111" s="15">
        <f t="shared" si="1"/>
        <v>735</v>
      </c>
      <c r="N111" s="2">
        <v>330.75</v>
      </c>
      <c r="O111" s="2">
        <v>3344.25</v>
      </c>
      <c r="P111" s="2">
        <v>2450</v>
      </c>
      <c r="Q111" s="2">
        <v>894.25</v>
      </c>
      <c r="R111" s="1">
        <v>44939</v>
      </c>
    </row>
    <row r="112" spans="1:18" x14ac:dyDescent="0.25">
      <c r="A112">
        <v>10786</v>
      </c>
      <c r="B112" t="s">
        <v>36</v>
      </c>
      <c r="C112" t="s">
        <v>34</v>
      </c>
      <c r="D112" t="s">
        <v>40</v>
      </c>
      <c r="E112" t="s">
        <v>44</v>
      </c>
      <c r="F112">
        <v>1901</v>
      </c>
      <c r="G112" t="str">
        <f>_xlfn.XLOOKUP(C112,Summary!$D$6:$D$12,Summary!$C$6:$C$12)</f>
        <v>Francoise</v>
      </c>
      <c r="H112" s="2">
        <v>10</v>
      </c>
      <c r="I112" s="2">
        <v>12</v>
      </c>
      <c r="J112" s="2">
        <v>22812</v>
      </c>
      <c r="K112" s="13">
        <f>VLOOKUP(C112,Summary!$D$6:$E$12,2,0)</f>
        <v>0.2</v>
      </c>
      <c r="L112" s="2" t="s">
        <v>83</v>
      </c>
      <c r="M112" s="15">
        <f t="shared" si="1"/>
        <v>4562.4000000000005</v>
      </c>
      <c r="N112" s="2">
        <v>684.36</v>
      </c>
      <c r="O112" s="2">
        <v>22127.64</v>
      </c>
      <c r="P112" s="2">
        <v>5703</v>
      </c>
      <c r="Q112" s="2">
        <v>16424.64</v>
      </c>
      <c r="R112" s="1">
        <v>45094</v>
      </c>
    </row>
    <row r="113" spans="1:18" x14ac:dyDescent="0.25">
      <c r="A113">
        <v>67288</v>
      </c>
      <c r="B113" t="s">
        <v>36</v>
      </c>
      <c r="C113" t="s">
        <v>47</v>
      </c>
      <c r="D113" t="s">
        <v>43</v>
      </c>
      <c r="E113" t="s">
        <v>46</v>
      </c>
      <c r="F113">
        <v>410</v>
      </c>
      <c r="G113" t="str">
        <f>_xlfn.XLOOKUP(C113,Summary!$D$6:$D$12,Summary!$C$6:$C$12)</f>
        <v>Pedro</v>
      </c>
      <c r="H113" s="2">
        <v>260</v>
      </c>
      <c r="I113" s="2">
        <v>12</v>
      </c>
      <c r="J113" s="2">
        <v>4920</v>
      </c>
      <c r="K113" s="13">
        <f>VLOOKUP(C113,Summary!$D$6:$E$12,2,0)</f>
        <v>0.21</v>
      </c>
      <c r="L113" s="2" t="s">
        <v>83</v>
      </c>
      <c r="M113" s="15">
        <f t="shared" si="1"/>
        <v>1033.2</v>
      </c>
      <c r="N113" s="2">
        <v>639.6</v>
      </c>
      <c r="O113" s="2">
        <v>4280.3999999999996</v>
      </c>
      <c r="P113" s="2">
        <v>1230</v>
      </c>
      <c r="Q113" s="2">
        <v>3050.3999999999996</v>
      </c>
      <c r="R113" s="1">
        <v>45103</v>
      </c>
    </row>
    <row r="114" spans="1:18" x14ac:dyDescent="0.25">
      <c r="A114">
        <v>35553</v>
      </c>
      <c r="B114" t="s">
        <v>29</v>
      </c>
      <c r="C114" t="s">
        <v>47</v>
      </c>
      <c r="D114" t="s">
        <v>35</v>
      </c>
      <c r="E114" t="s">
        <v>46</v>
      </c>
      <c r="F114">
        <v>2420</v>
      </c>
      <c r="G114" t="str">
        <f>_xlfn.XLOOKUP(C114,Summary!$D$6:$D$12,Summary!$C$6:$C$12)</f>
        <v>Pedro</v>
      </c>
      <c r="H114" s="2">
        <v>5</v>
      </c>
      <c r="I114" s="2">
        <v>7</v>
      </c>
      <c r="J114" s="2">
        <v>16940</v>
      </c>
      <c r="K114" s="13">
        <f>VLOOKUP(C114,Summary!$D$6:$E$12,2,0)</f>
        <v>0.21</v>
      </c>
      <c r="L114" s="2" t="s">
        <v>83</v>
      </c>
      <c r="M114" s="15">
        <f t="shared" si="1"/>
        <v>3557.4</v>
      </c>
      <c r="N114" s="2">
        <v>2032.8</v>
      </c>
      <c r="O114" s="2">
        <v>14907.2</v>
      </c>
      <c r="P114" s="2">
        <v>12100</v>
      </c>
      <c r="Q114" s="2">
        <v>2807.2000000000007</v>
      </c>
      <c r="R114" s="1">
        <v>45173</v>
      </c>
    </row>
    <row r="115" spans="1:18" x14ac:dyDescent="0.25">
      <c r="A115">
        <v>34641</v>
      </c>
      <c r="B115" t="s">
        <v>39</v>
      </c>
      <c r="C115" t="s">
        <v>32</v>
      </c>
      <c r="D115" t="s">
        <v>35</v>
      </c>
      <c r="E115" t="s">
        <v>44</v>
      </c>
      <c r="F115">
        <v>1859</v>
      </c>
      <c r="G115" t="str">
        <f>_xlfn.XLOOKUP(C115,Summary!$D$6:$D$12,Summary!$C$6:$C$12)</f>
        <v>Bertha</v>
      </c>
      <c r="H115" s="2">
        <v>5</v>
      </c>
      <c r="I115" s="2">
        <v>300</v>
      </c>
      <c r="J115" s="2">
        <v>557700</v>
      </c>
      <c r="K115" s="13">
        <f>VLOOKUP(C115,Summary!$D$6:$E$12,2,0)</f>
        <v>0.19</v>
      </c>
      <c r="L115" s="2" t="s">
        <v>83</v>
      </c>
      <c r="M115" s="15">
        <f t="shared" si="1"/>
        <v>105963</v>
      </c>
      <c r="N115" s="2">
        <v>22308</v>
      </c>
      <c r="O115" s="2">
        <v>535392</v>
      </c>
      <c r="P115" s="2">
        <v>464750</v>
      </c>
      <c r="Q115" s="2">
        <v>70642</v>
      </c>
      <c r="R115" s="1">
        <v>45062</v>
      </c>
    </row>
    <row r="116" spans="1:18" x14ac:dyDescent="0.25">
      <c r="A116">
        <v>96606</v>
      </c>
      <c r="B116" t="s">
        <v>29</v>
      </c>
      <c r="C116" t="s">
        <v>49</v>
      </c>
      <c r="D116" t="s">
        <v>40</v>
      </c>
      <c r="E116" t="s">
        <v>46</v>
      </c>
      <c r="F116">
        <v>1249</v>
      </c>
      <c r="G116" t="str">
        <f>_xlfn.XLOOKUP(C116,Summary!$D$6:$D$12,Summary!$C$6:$C$12)</f>
        <v xml:space="preserve">Klaas </v>
      </c>
      <c r="H116" s="2">
        <v>10</v>
      </c>
      <c r="I116" s="2">
        <v>20</v>
      </c>
      <c r="J116" s="2">
        <v>24980</v>
      </c>
      <c r="K116" s="13">
        <f>VLOOKUP(C116,Summary!$D$6:$E$12,2,0)</f>
        <v>0.24</v>
      </c>
      <c r="L116" s="2" t="s">
        <v>84</v>
      </c>
      <c r="M116" s="15">
        <f t="shared" si="1"/>
        <v>0</v>
      </c>
      <c r="N116" s="2">
        <v>3247.4</v>
      </c>
      <c r="O116" s="2">
        <v>21732.6</v>
      </c>
      <c r="P116" s="2">
        <v>12490</v>
      </c>
      <c r="Q116" s="2">
        <v>9242.5999999999985</v>
      </c>
      <c r="R116" s="1">
        <v>44958</v>
      </c>
    </row>
    <row r="117" spans="1:18" x14ac:dyDescent="0.25">
      <c r="A117">
        <v>61176</v>
      </c>
      <c r="B117" t="s">
        <v>29</v>
      </c>
      <c r="C117" t="s">
        <v>48</v>
      </c>
      <c r="D117" t="s">
        <v>40</v>
      </c>
      <c r="E117" t="s">
        <v>44</v>
      </c>
      <c r="F117">
        <v>1056</v>
      </c>
      <c r="G117" t="str">
        <f>_xlfn.XLOOKUP(C117,Summary!$D$6:$D$12,Summary!$C$6:$C$12)</f>
        <v>Luigi</v>
      </c>
      <c r="H117" s="2">
        <v>10</v>
      </c>
      <c r="I117" s="2">
        <v>20</v>
      </c>
      <c r="J117" s="2">
        <v>21120</v>
      </c>
      <c r="K117" s="13">
        <f>VLOOKUP(C117,Summary!$D$6:$E$12,2,0)</f>
        <v>0.22</v>
      </c>
      <c r="L117" s="2" t="s">
        <v>83</v>
      </c>
      <c r="M117" s="15">
        <f t="shared" si="1"/>
        <v>4646.3999999999996</v>
      </c>
      <c r="N117" s="2">
        <v>844.8</v>
      </c>
      <c r="O117" s="2">
        <v>20275.2</v>
      </c>
      <c r="P117" s="2">
        <v>10560</v>
      </c>
      <c r="Q117" s="2">
        <v>9715.2000000000007</v>
      </c>
      <c r="R117" s="1">
        <v>45282</v>
      </c>
    </row>
    <row r="118" spans="1:18" x14ac:dyDescent="0.25">
      <c r="A118">
        <v>15510</v>
      </c>
      <c r="B118" t="s">
        <v>36</v>
      </c>
      <c r="C118" t="s">
        <v>37</v>
      </c>
      <c r="D118" t="s">
        <v>30</v>
      </c>
      <c r="E118" t="s">
        <v>46</v>
      </c>
      <c r="F118">
        <v>1198</v>
      </c>
      <c r="G118" t="str">
        <f>_xlfn.XLOOKUP(C118,Summary!$D$6:$D$12,Summary!$C$6:$C$12)</f>
        <v>Ciarán</v>
      </c>
      <c r="H118" s="2">
        <v>3</v>
      </c>
      <c r="I118" s="2">
        <v>12</v>
      </c>
      <c r="J118" s="2">
        <v>14376</v>
      </c>
      <c r="K118" s="13">
        <f>VLOOKUP(C118,Summary!$D$6:$E$12,2,0)</f>
        <v>0.23</v>
      </c>
      <c r="L118" s="2" t="s">
        <v>83</v>
      </c>
      <c r="M118" s="15">
        <f t="shared" si="1"/>
        <v>3306.48</v>
      </c>
      <c r="N118" s="2">
        <v>1581.36</v>
      </c>
      <c r="O118" s="2">
        <v>12794.64</v>
      </c>
      <c r="P118" s="2">
        <v>3594</v>
      </c>
      <c r="Q118" s="2">
        <v>9200.64</v>
      </c>
      <c r="R118" s="1">
        <v>44997</v>
      </c>
    </row>
    <row r="119" spans="1:18" x14ac:dyDescent="0.25">
      <c r="A119">
        <v>98981</v>
      </c>
      <c r="B119" t="s">
        <v>36</v>
      </c>
      <c r="C119" t="s">
        <v>34</v>
      </c>
      <c r="D119" t="s">
        <v>42</v>
      </c>
      <c r="E119" t="s">
        <v>45</v>
      </c>
      <c r="F119">
        <v>2234</v>
      </c>
      <c r="G119" t="str">
        <f>_xlfn.XLOOKUP(C119,Summary!$D$6:$D$12,Summary!$C$6:$C$12)</f>
        <v>Francoise</v>
      </c>
      <c r="H119" s="2">
        <v>250</v>
      </c>
      <c r="I119" s="2">
        <v>12</v>
      </c>
      <c r="J119" s="2">
        <v>26808</v>
      </c>
      <c r="K119" s="13">
        <f>VLOOKUP(C119,Summary!$D$6:$E$12,2,0)</f>
        <v>0.2</v>
      </c>
      <c r="L119" s="2" t="s">
        <v>84</v>
      </c>
      <c r="M119" s="15">
        <f t="shared" si="1"/>
        <v>0</v>
      </c>
      <c r="N119" s="2">
        <v>2412.7199999999998</v>
      </c>
      <c r="O119" s="2">
        <v>24395.279999999999</v>
      </c>
      <c r="P119" s="2">
        <v>6702</v>
      </c>
      <c r="Q119" s="2">
        <v>17693.28</v>
      </c>
      <c r="R119" s="1">
        <v>44985</v>
      </c>
    </row>
    <row r="120" spans="1:18" x14ac:dyDescent="0.25">
      <c r="A120">
        <v>77990</v>
      </c>
      <c r="B120" t="s">
        <v>38</v>
      </c>
      <c r="C120" t="s">
        <v>32</v>
      </c>
      <c r="D120" t="s">
        <v>41</v>
      </c>
      <c r="E120" t="s">
        <v>44</v>
      </c>
      <c r="F120">
        <v>2145</v>
      </c>
      <c r="G120" t="str">
        <f>_xlfn.XLOOKUP(C120,Summary!$D$6:$D$12,Summary!$C$6:$C$12)</f>
        <v>Bertha</v>
      </c>
      <c r="H120" s="2">
        <v>120</v>
      </c>
      <c r="I120" s="2">
        <v>125</v>
      </c>
      <c r="J120" s="2">
        <v>268125</v>
      </c>
      <c r="K120" s="13">
        <f>VLOOKUP(C120,Summary!$D$6:$E$12,2,0)</f>
        <v>0.19</v>
      </c>
      <c r="L120" s="2" t="s">
        <v>84</v>
      </c>
      <c r="M120" s="15">
        <f t="shared" si="1"/>
        <v>0</v>
      </c>
      <c r="N120" s="2">
        <v>5362.5</v>
      </c>
      <c r="O120" s="2">
        <v>262762.5</v>
      </c>
      <c r="P120" s="2">
        <v>257400</v>
      </c>
      <c r="Q120" s="2">
        <v>5362.5</v>
      </c>
      <c r="R120" s="1">
        <v>44940</v>
      </c>
    </row>
    <row r="121" spans="1:18" x14ac:dyDescent="0.25">
      <c r="A121">
        <v>22200</v>
      </c>
      <c r="B121" t="s">
        <v>39</v>
      </c>
      <c r="C121" t="s">
        <v>34</v>
      </c>
      <c r="D121" t="s">
        <v>41</v>
      </c>
      <c r="E121" t="s">
        <v>46</v>
      </c>
      <c r="F121">
        <v>853</v>
      </c>
      <c r="G121" t="str">
        <f>_xlfn.XLOOKUP(C121,Summary!$D$6:$D$12,Summary!$C$6:$C$12)</f>
        <v>Francoise</v>
      </c>
      <c r="H121" s="2">
        <v>120</v>
      </c>
      <c r="I121" s="2">
        <v>300</v>
      </c>
      <c r="J121" s="2">
        <v>255900</v>
      </c>
      <c r="K121" s="13">
        <f>VLOOKUP(C121,Summary!$D$6:$E$12,2,0)</f>
        <v>0.2</v>
      </c>
      <c r="L121" s="2" t="s">
        <v>83</v>
      </c>
      <c r="M121" s="15">
        <f t="shared" si="1"/>
        <v>51180</v>
      </c>
      <c r="N121" s="2">
        <v>25590</v>
      </c>
      <c r="O121" s="2">
        <v>230310</v>
      </c>
      <c r="P121" s="2">
        <v>213250</v>
      </c>
      <c r="Q121" s="2">
        <v>17060</v>
      </c>
      <c r="R121" s="1">
        <v>45276</v>
      </c>
    </row>
    <row r="122" spans="1:18" x14ac:dyDescent="0.25">
      <c r="A122">
        <v>21242</v>
      </c>
      <c r="B122" t="s">
        <v>33</v>
      </c>
      <c r="C122" t="s">
        <v>47</v>
      </c>
      <c r="D122" t="s">
        <v>40</v>
      </c>
      <c r="E122" t="s">
        <v>44</v>
      </c>
      <c r="F122">
        <v>2031</v>
      </c>
      <c r="G122" t="str">
        <f>_xlfn.XLOOKUP(C122,Summary!$D$6:$D$12,Summary!$C$6:$C$12)</f>
        <v>Pedro</v>
      </c>
      <c r="H122" s="2">
        <v>10</v>
      </c>
      <c r="I122" s="2">
        <v>15</v>
      </c>
      <c r="J122" s="2">
        <v>30465</v>
      </c>
      <c r="K122" s="13">
        <f>VLOOKUP(C122,Summary!$D$6:$E$12,2,0)</f>
        <v>0.21</v>
      </c>
      <c r="L122" s="2" t="s">
        <v>84</v>
      </c>
      <c r="M122" s="15">
        <f t="shared" si="1"/>
        <v>0</v>
      </c>
      <c r="N122" s="2">
        <v>1218.5999999999999</v>
      </c>
      <c r="O122" s="2">
        <v>29246.400000000001</v>
      </c>
      <c r="P122" s="2">
        <v>20310</v>
      </c>
      <c r="Q122" s="2">
        <v>8936.4000000000015</v>
      </c>
      <c r="R122" s="1">
        <v>45288</v>
      </c>
    </row>
    <row r="123" spans="1:18" x14ac:dyDescent="0.25">
      <c r="A123">
        <v>67940</v>
      </c>
      <c r="B123" t="s">
        <v>29</v>
      </c>
      <c r="C123" t="s">
        <v>32</v>
      </c>
      <c r="D123" t="s">
        <v>35</v>
      </c>
      <c r="E123" t="s">
        <v>44</v>
      </c>
      <c r="F123">
        <v>1797</v>
      </c>
      <c r="G123" t="str">
        <f>_xlfn.XLOOKUP(C123,Summary!$D$6:$D$12,Summary!$C$6:$C$12)</f>
        <v>Bertha</v>
      </c>
      <c r="H123" s="2">
        <v>5</v>
      </c>
      <c r="I123" s="2">
        <v>350</v>
      </c>
      <c r="J123" s="2">
        <v>628950</v>
      </c>
      <c r="K123" s="13">
        <f>VLOOKUP(C123,Summary!$D$6:$E$12,2,0)</f>
        <v>0.19</v>
      </c>
      <c r="L123" s="2" t="s">
        <v>84</v>
      </c>
      <c r="M123" s="15">
        <f t="shared" si="1"/>
        <v>0</v>
      </c>
      <c r="N123" s="2">
        <v>18868.5</v>
      </c>
      <c r="O123" s="2">
        <v>610081.5</v>
      </c>
      <c r="P123" s="2">
        <v>467220</v>
      </c>
      <c r="Q123" s="2">
        <v>142861.5</v>
      </c>
      <c r="R123" s="1">
        <v>44985</v>
      </c>
    </row>
    <row r="124" spans="1:18" x14ac:dyDescent="0.25">
      <c r="A124">
        <v>76710</v>
      </c>
      <c r="B124" t="s">
        <v>29</v>
      </c>
      <c r="C124" t="s">
        <v>49</v>
      </c>
      <c r="D124" t="s">
        <v>41</v>
      </c>
      <c r="E124" t="s">
        <v>46</v>
      </c>
      <c r="F124">
        <v>2632</v>
      </c>
      <c r="G124" t="str">
        <f>_xlfn.XLOOKUP(C124,Summary!$D$6:$D$12,Summary!$C$6:$C$12)</f>
        <v xml:space="preserve">Klaas </v>
      </c>
      <c r="H124" s="2">
        <v>120</v>
      </c>
      <c r="I124" s="2">
        <v>350</v>
      </c>
      <c r="J124" s="2">
        <v>921200</v>
      </c>
      <c r="K124" s="13">
        <f>VLOOKUP(C124,Summary!$D$6:$E$12,2,0)</f>
        <v>0.24</v>
      </c>
      <c r="L124" s="2" t="s">
        <v>83</v>
      </c>
      <c r="M124" s="15">
        <f t="shared" si="1"/>
        <v>221088</v>
      </c>
      <c r="N124" s="2">
        <v>119756</v>
      </c>
      <c r="O124" s="2">
        <v>801444</v>
      </c>
      <c r="P124" s="2">
        <v>684320</v>
      </c>
      <c r="Q124" s="2">
        <v>117124</v>
      </c>
      <c r="R124" s="1">
        <v>45269</v>
      </c>
    </row>
    <row r="125" spans="1:18" x14ac:dyDescent="0.25">
      <c r="A125">
        <v>83010</v>
      </c>
      <c r="B125" t="s">
        <v>39</v>
      </c>
      <c r="C125" t="s">
        <v>34</v>
      </c>
      <c r="D125" t="s">
        <v>35</v>
      </c>
      <c r="E125" t="s">
        <v>45</v>
      </c>
      <c r="F125">
        <v>2181</v>
      </c>
      <c r="G125" t="str">
        <f>_xlfn.XLOOKUP(C125,Summary!$D$6:$D$12,Summary!$C$6:$C$12)</f>
        <v>Francoise</v>
      </c>
      <c r="H125" s="2">
        <v>5</v>
      </c>
      <c r="I125" s="2">
        <v>300</v>
      </c>
      <c r="J125" s="2">
        <v>654300</v>
      </c>
      <c r="K125" s="13">
        <f>VLOOKUP(C125,Summary!$D$6:$E$12,2,0)</f>
        <v>0.2</v>
      </c>
      <c r="L125" s="2" t="s">
        <v>84</v>
      </c>
      <c r="M125" s="15">
        <f t="shared" si="1"/>
        <v>0</v>
      </c>
      <c r="N125" s="2">
        <v>45801</v>
      </c>
      <c r="O125" s="2">
        <v>608499</v>
      </c>
      <c r="P125" s="2">
        <v>545250</v>
      </c>
      <c r="Q125" s="2">
        <v>63249</v>
      </c>
      <c r="R125" s="1">
        <v>45118</v>
      </c>
    </row>
    <row r="126" spans="1:18" x14ac:dyDescent="0.25">
      <c r="A126">
        <v>57751</v>
      </c>
      <c r="B126" t="s">
        <v>33</v>
      </c>
      <c r="C126" t="s">
        <v>47</v>
      </c>
      <c r="D126" t="s">
        <v>43</v>
      </c>
      <c r="E126" t="s">
        <v>46</v>
      </c>
      <c r="F126">
        <v>2157</v>
      </c>
      <c r="G126" t="str">
        <f>_xlfn.XLOOKUP(C126,Summary!$D$6:$D$12,Summary!$C$6:$C$12)</f>
        <v>Pedro</v>
      </c>
      <c r="H126" s="2">
        <v>260</v>
      </c>
      <c r="I126" s="2">
        <v>15</v>
      </c>
      <c r="J126" s="2">
        <v>32355</v>
      </c>
      <c r="K126" s="13">
        <f>VLOOKUP(C126,Summary!$D$6:$E$12,2,0)</f>
        <v>0.21</v>
      </c>
      <c r="L126" s="2" t="s">
        <v>84</v>
      </c>
      <c r="M126" s="15">
        <f t="shared" si="1"/>
        <v>0</v>
      </c>
      <c r="N126" s="2">
        <v>3559.05</v>
      </c>
      <c r="O126" s="2">
        <v>28795.95</v>
      </c>
      <c r="P126" s="2">
        <v>21570</v>
      </c>
      <c r="Q126" s="2">
        <v>7225.9500000000007</v>
      </c>
      <c r="R126" s="1">
        <v>44943</v>
      </c>
    </row>
    <row r="127" spans="1:18" x14ac:dyDescent="0.25">
      <c r="A127">
        <v>43178</v>
      </c>
      <c r="B127" t="s">
        <v>39</v>
      </c>
      <c r="C127" t="s">
        <v>34</v>
      </c>
      <c r="D127" t="s">
        <v>35</v>
      </c>
      <c r="E127" t="s">
        <v>46</v>
      </c>
      <c r="F127">
        <v>1186</v>
      </c>
      <c r="G127" t="str">
        <f>_xlfn.XLOOKUP(C127,Summary!$D$6:$D$12,Summary!$C$6:$C$12)</f>
        <v>Francoise</v>
      </c>
      <c r="H127" s="2">
        <v>5</v>
      </c>
      <c r="I127" s="2">
        <v>300</v>
      </c>
      <c r="J127" s="2">
        <v>355800</v>
      </c>
      <c r="K127" s="13">
        <f>VLOOKUP(C127,Summary!$D$6:$E$12,2,0)</f>
        <v>0.2</v>
      </c>
      <c r="L127" s="2" t="s">
        <v>83</v>
      </c>
      <c r="M127" s="15">
        <f t="shared" si="1"/>
        <v>71160</v>
      </c>
      <c r="N127" s="2">
        <v>42696</v>
      </c>
      <c r="O127" s="2">
        <v>313104</v>
      </c>
      <c r="P127" s="2">
        <v>296500</v>
      </c>
      <c r="Q127" s="2">
        <v>16604</v>
      </c>
      <c r="R127" s="1">
        <v>45286</v>
      </c>
    </row>
    <row r="128" spans="1:18" x14ac:dyDescent="0.25">
      <c r="A128">
        <v>66223</v>
      </c>
      <c r="B128" t="s">
        <v>36</v>
      </c>
      <c r="C128" t="s">
        <v>32</v>
      </c>
      <c r="D128" t="s">
        <v>41</v>
      </c>
      <c r="E128" t="s">
        <v>46</v>
      </c>
      <c r="F128">
        <v>1013</v>
      </c>
      <c r="G128" t="str">
        <f>_xlfn.XLOOKUP(C128,Summary!$D$6:$D$12,Summary!$C$6:$C$12)</f>
        <v>Bertha</v>
      </c>
      <c r="H128" s="2">
        <v>120</v>
      </c>
      <c r="I128" s="2">
        <v>12</v>
      </c>
      <c r="J128" s="2">
        <v>12156</v>
      </c>
      <c r="K128" s="13">
        <f>VLOOKUP(C128,Summary!$D$6:$E$12,2,0)</f>
        <v>0.19</v>
      </c>
      <c r="L128" s="2" t="s">
        <v>83</v>
      </c>
      <c r="M128" s="15">
        <f t="shared" si="1"/>
        <v>2309.64</v>
      </c>
      <c r="N128" s="2">
        <v>1580.28</v>
      </c>
      <c r="O128" s="2">
        <v>10575.72</v>
      </c>
      <c r="P128" s="2">
        <v>3039</v>
      </c>
      <c r="Q128" s="2">
        <v>7536.7199999999993</v>
      </c>
      <c r="R128" s="1">
        <v>45267</v>
      </c>
    </row>
    <row r="129" spans="1:18" x14ac:dyDescent="0.25">
      <c r="A129">
        <v>11942</v>
      </c>
      <c r="B129" t="s">
        <v>39</v>
      </c>
      <c r="C129" t="s">
        <v>47</v>
      </c>
      <c r="D129" t="s">
        <v>30</v>
      </c>
      <c r="E129" t="s">
        <v>44</v>
      </c>
      <c r="F129">
        <v>494</v>
      </c>
      <c r="G129" t="str">
        <f>_xlfn.XLOOKUP(C129,Summary!$D$6:$D$12,Summary!$C$6:$C$12)</f>
        <v>Pedro</v>
      </c>
      <c r="H129" s="2">
        <v>3</v>
      </c>
      <c r="I129" s="2">
        <v>300</v>
      </c>
      <c r="J129" s="2">
        <v>148200</v>
      </c>
      <c r="K129" s="13">
        <f>VLOOKUP(C129,Summary!$D$6:$E$12,2,0)</f>
        <v>0.21</v>
      </c>
      <c r="L129" s="2" t="s">
        <v>84</v>
      </c>
      <c r="M129" s="15">
        <f t="shared" si="1"/>
        <v>0</v>
      </c>
      <c r="N129" s="2">
        <v>1482</v>
      </c>
      <c r="O129" s="2">
        <v>146718</v>
      </c>
      <c r="P129" s="2">
        <v>123500</v>
      </c>
      <c r="Q129" s="2">
        <v>23218</v>
      </c>
      <c r="R129" s="1">
        <v>45249</v>
      </c>
    </row>
    <row r="130" spans="1:18" x14ac:dyDescent="0.25">
      <c r="A130">
        <v>21885</v>
      </c>
      <c r="B130" t="s">
        <v>36</v>
      </c>
      <c r="C130" t="s">
        <v>34</v>
      </c>
      <c r="D130" t="s">
        <v>42</v>
      </c>
      <c r="E130" t="s">
        <v>46</v>
      </c>
      <c r="F130">
        <v>1734</v>
      </c>
      <c r="G130" t="str">
        <f>_xlfn.XLOOKUP(C130,Summary!$D$6:$D$12,Summary!$C$6:$C$12)</f>
        <v>Francoise</v>
      </c>
      <c r="H130" s="2">
        <v>250</v>
      </c>
      <c r="I130" s="2">
        <v>12</v>
      </c>
      <c r="J130" s="2">
        <v>20808</v>
      </c>
      <c r="K130" s="13">
        <f>VLOOKUP(C130,Summary!$D$6:$E$12,2,0)</f>
        <v>0.2</v>
      </c>
      <c r="L130" s="2" t="s">
        <v>83</v>
      </c>
      <c r="M130" s="15">
        <f t="shared" si="1"/>
        <v>4161.6000000000004</v>
      </c>
      <c r="N130" s="2">
        <v>2288.88</v>
      </c>
      <c r="O130" s="2">
        <v>18519.12</v>
      </c>
      <c r="P130" s="2">
        <v>5202</v>
      </c>
      <c r="Q130" s="2">
        <v>13317.119999999999</v>
      </c>
      <c r="R130" s="1">
        <v>45140</v>
      </c>
    </row>
    <row r="131" spans="1:18" x14ac:dyDescent="0.25">
      <c r="A131">
        <v>93505</v>
      </c>
      <c r="B131" t="s">
        <v>33</v>
      </c>
      <c r="C131" t="s">
        <v>34</v>
      </c>
      <c r="D131" t="s">
        <v>42</v>
      </c>
      <c r="E131" t="s">
        <v>46</v>
      </c>
      <c r="F131">
        <v>2167</v>
      </c>
      <c r="G131" t="str">
        <f>_xlfn.XLOOKUP(C131,Summary!$D$6:$D$12,Summary!$C$6:$C$12)</f>
        <v>Francoise</v>
      </c>
      <c r="H131" s="2">
        <v>250</v>
      </c>
      <c r="I131" s="2">
        <v>15</v>
      </c>
      <c r="J131" s="2">
        <v>32505</v>
      </c>
      <c r="K131" s="13">
        <f>VLOOKUP(C131,Summary!$D$6:$E$12,2,0)</f>
        <v>0.2</v>
      </c>
      <c r="L131" s="2" t="s">
        <v>83</v>
      </c>
      <c r="M131" s="15">
        <f t="shared" ref="M131:M194" si="2">IF(L131="Yes",J131*K131,0)</f>
        <v>6501</v>
      </c>
      <c r="N131" s="2">
        <v>3250.5</v>
      </c>
      <c r="O131" s="2">
        <v>29254.5</v>
      </c>
      <c r="P131" s="2">
        <v>21670</v>
      </c>
      <c r="Q131" s="2">
        <v>7584.5</v>
      </c>
      <c r="R131" s="1">
        <v>45252</v>
      </c>
    </row>
    <row r="132" spans="1:18" x14ac:dyDescent="0.25">
      <c r="A132">
        <v>81264</v>
      </c>
      <c r="B132" t="s">
        <v>38</v>
      </c>
      <c r="C132" t="s">
        <v>32</v>
      </c>
      <c r="D132" t="s">
        <v>30</v>
      </c>
      <c r="E132" t="s">
        <v>45</v>
      </c>
      <c r="F132">
        <v>887</v>
      </c>
      <c r="G132" t="str">
        <f>_xlfn.XLOOKUP(C132,Summary!$D$6:$D$12,Summary!$C$6:$C$12)</f>
        <v>Bertha</v>
      </c>
      <c r="H132" s="2">
        <v>3</v>
      </c>
      <c r="I132" s="2">
        <v>125</v>
      </c>
      <c r="J132" s="2">
        <v>110875</v>
      </c>
      <c r="K132" s="13">
        <f>VLOOKUP(C132,Summary!$D$6:$E$12,2,0)</f>
        <v>0.19</v>
      </c>
      <c r="L132" s="2" t="s">
        <v>84</v>
      </c>
      <c r="M132" s="15">
        <f t="shared" si="2"/>
        <v>0</v>
      </c>
      <c r="N132" s="2">
        <v>6652.5</v>
      </c>
      <c r="O132" s="2">
        <v>104222.5</v>
      </c>
      <c r="P132" s="2">
        <v>106440</v>
      </c>
      <c r="Q132" s="2">
        <v>-2217.5</v>
      </c>
      <c r="R132" s="1">
        <v>45154</v>
      </c>
    </row>
    <row r="133" spans="1:18" x14ac:dyDescent="0.25">
      <c r="A133">
        <v>88127</v>
      </c>
      <c r="B133" t="s">
        <v>29</v>
      </c>
      <c r="C133" t="s">
        <v>48</v>
      </c>
      <c r="D133" t="s">
        <v>42</v>
      </c>
      <c r="E133" t="s">
        <v>46</v>
      </c>
      <c r="F133">
        <v>2807</v>
      </c>
      <c r="G133" t="str">
        <f>_xlfn.XLOOKUP(C133,Summary!$D$6:$D$12,Summary!$C$6:$C$12)</f>
        <v>Luigi</v>
      </c>
      <c r="H133" s="2">
        <v>250</v>
      </c>
      <c r="I133" s="2">
        <v>350</v>
      </c>
      <c r="J133" s="2">
        <v>982450</v>
      </c>
      <c r="K133" s="13">
        <f>VLOOKUP(C133,Summary!$D$6:$E$12,2,0)</f>
        <v>0.22</v>
      </c>
      <c r="L133" s="2" t="s">
        <v>84</v>
      </c>
      <c r="M133" s="15">
        <f t="shared" si="2"/>
        <v>0</v>
      </c>
      <c r="N133" s="2">
        <v>98245</v>
      </c>
      <c r="O133" s="2">
        <v>884205</v>
      </c>
      <c r="P133" s="2">
        <v>729820</v>
      </c>
      <c r="Q133" s="2">
        <v>154385</v>
      </c>
      <c r="R133" s="1">
        <v>45126</v>
      </c>
    </row>
    <row r="134" spans="1:18" x14ac:dyDescent="0.25">
      <c r="A134">
        <v>71189</v>
      </c>
      <c r="B134" t="s">
        <v>39</v>
      </c>
      <c r="C134" t="s">
        <v>48</v>
      </c>
      <c r="D134" t="s">
        <v>40</v>
      </c>
      <c r="E134" t="s">
        <v>46</v>
      </c>
      <c r="F134">
        <v>1366</v>
      </c>
      <c r="G134" t="str">
        <f>_xlfn.XLOOKUP(C134,Summary!$D$6:$D$12,Summary!$C$6:$C$12)</f>
        <v>Luigi</v>
      </c>
      <c r="H134" s="2">
        <v>10</v>
      </c>
      <c r="I134" s="2">
        <v>300</v>
      </c>
      <c r="J134" s="2">
        <v>409800</v>
      </c>
      <c r="K134" s="13">
        <f>VLOOKUP(C134,Summary!$D$6:$E$12,2,0)</f>
        <v>0.22</v>
      </c>
      <c r="L134" s="2" t="s">
        <v>83</v>
      </c>
      <c r="M134" s="15">
        <f t="shared" si="2"/>
        <v>90156</v>
      </c>
      <c r="N134" s="2">
        <v>45078</v>
      </c>
      <c r="O134" s="2">
        <v>364722</v>
      </c>
      <c r="P134" s="2">
        <v>341500</v>
      </c>
      <c r="Q134" s="2">
        <v>23222</v>
      </c>
      <c r="R134" s="1">
        <v>44940</v>
      </c>
    </row>
    <row r="135" spans="1:18" x14ac:dyDescent="0.25">
      <c r="A135">
        <v>86432</v>
      </c>
      <c r="B135" t="s">
        <v>39</v>
      </c>
      <c r="C135" t="s">
        <v>48</v>
      </c>
      <c r="D135" t="s">
        <v>35</v>
      </c>
      <c r="E135" t="s">
        <v>45</v>
      </c>
      <c r="F135">
        <v>1562</v>
      </c>
      <c r="G135" t="str">
        <f>_xlfn.XLOOKUP(C135,Summary!$D$6:$D$12,Summary!$C$6:$C$12)</f>
        <v>Luigi</v>
      </c>
      <c r="H135" s="2">
        <v>5</v>
      </c>
      <c r="I135" s="2">
        <v>300</v>
      </c>
      <c r="J135" s="2">
        <v>468600</v>
      </c>
      <c r="K135" s="13">
        <f>VLOOKUP(C135,Summary!$D$6:$E$12,2,0)</f>
        <v>0.22</v>
      </c>
      <c r="L135" s="2" t="s">
        <v>83</v>
      </c>
      <c r="M135" s="15">
        <f t="shared" si="2"/>
        <v>103092</v>
      </c>
      <c r="N135" s="2">
        <v>37488</v>
      </c>
      <c r="O135" s="2">
        <v>431112</v>
      </c>
      <c r="P135" s="2">
        <v>390500</v>
      </c>
      <c r="Q135" s="2">
        <v>40612</v>
      </c>
      <c r="R135" s="1">
        <v>44979</v>
      </c>
    </row>
    <row r="136" spans="1:18" x14ac:dyDescent="0.25">
      <c r="A136">
        <v>79925</v>
      </c>
      <c r="B136" t="s">
        <v>33</v>
      </c>
      <c r="C136" t="s">
        <v>49</v>
      </c>
      <c r="D136" t="s">
        <v>30</v>
      </c>
      <c r="E136" t="s">
        <v>45</v>
      </c>
      <c r="F136">
        <v>2844</v>
      </c>
      <c r="G136" t="str">
        <f>_xlfn.XLOOKUP(C136,Summary!$D$6:$D$12,Summary!$C$6:$C$12)</f>
        <v xml:space="preserve">Klaas </v>
      </c>
      <c r="H136" s="2">
        <v>3</v>
      </c>
      <c r="I136" s="2">
        <v>15</v>
      </c>
      <c r="J136" s="2">
        <v>42660</v>
      </c>
      <c r="K136" s="13">
        <f>VLOOKUP(C136,Summary!$D$6:$E$12,2,0)</f>
        <v>0.24</v>
      </c>
      <c r="L136" s="2" t="s">
        <v>83</v>
      </c>
      <c r="M136" s="15">
        <f t="shared" si="2"/>
        <v>10238.4</v>
      </c>
      <c r="N136" s="2">
        <v>2559.6</v>
      </c>
      <c r="O136" s="2">
        <v>40100.400000000001</v>
      </c>
      <c r="P136" s="2">
        <v>28440</v>
      </c>
      <c r="Q136" s="2">
        <v>11660.400000000001</v>
      </c>
      <c r="R136" s="1">
        <v>45203</v>
      </c>
    </row>
    <row r="137" spans="1:18" x14ac:dyDescent="0.25">
      <c r="A137">
        <v>57071</v>
      </c>
      <c r="B137" t="s">
        <v>29</v>
      </c>
      <c r="C137" t="s">
        <v>49</v>
      </c>
      <c r="D137" t="s">
        <v>35</v>
      </c>
      <c r="E137" t="s">
        <v>45</v>
      </c>
      <c r="F137">
        <v>708</v>
      </c>
      <c r="G137" t="str">
        <f>_xlfn.XLOOKUP(C137,Summary!$D$6:$D$12,Summary!$C$6:$C$12)</f>
        <v xml:space="preserve">Klaas </v>
      </c>
      <c r="H137" s="2">
        <v>5</v>
      </c>
      <c r="I137" s="2">
        <v>20</v>
      </c>
      <c r="J137" s="2">
        <v>14160</v>
      </c>
      <c r="K137" s="13">
        <f>VLOOKUP(C137,Summary!$D$6:$E$12,2,0)</f>
        <v>0.24</v>
      </c>
      <c r="L137" s="2" t="s">
        <v>83</v>
      </c>
      <c r="M137" s="15">
        <f t="shared" si="2"/>
        <v>3398.4</v>
      </c>
      <c r="N137" s="2">
        <v>1132.8</v>
      </c>
      <c r="O137" s="2">
        <v>13027.2</v>
      </c>
      <c r="P137" s="2">
        <v>7080</v>
      </c>
      <c r="Q137" s="2">
        <v>5947.2000000000007</v>
      </c>
      <c r="R137" s="1">
        <v>45074</v>
      </c>
    </row>
    <row r="138" spans="1:18" x14ac:dyDescent="0.25">
      <c r="A138">
        <v>38315</v>
      </c>
      <c r="B138" t="s">
        <v>39</v>
      </c>
      <c r="C138" t="s">
        <v>47</v>
      </c>
      <c r="D138" t="s">
        <v>43</v>
      </c>
      <c r="E138" t="s">
        <v>45</v>
      </c>
      <c r="F138">
        <v>635</v>
      </c>
      <c r="G138" t="str">
        <f>_xlfn.XLOOKUP(C138,Summary!$D$6:$D$12,Summary!$C$6:$C$12)</f>
        <v>Pedro</v>
      </c>
      <c r="H138" s="2">
        <v>260</v>
      </c>
      <c r="I138" s="2">
        <v>300</v>
      </c>
      <c r="J138" s="2">
        <v>190500</v>
      </c>
      <c r="K138" s="13">
        <f>VLOOKUP(C138,Summary!$D$6:$E$12,2,0)</f>
        <v>0.21</v>
      </c>
      <c r="L138" s="2" t="s">
        <v>84</v>
      </c>
      <c r="M138" s="15">
        <f t="shared" si="2"/>
        <v>0</v>
      </c>
      <c r="N138" s="2">
        <v>15240</v>
      </c>
      <c r="O138" s="2">
        <v>175260</v>
      </c>
      <c r="P138" s="2">
        <v>158750</v>
      </c>
      <c r="Q138" s="2">
        <v>16510</v>
      </c>
      <c r="R138" s="1">
        <v>45172</v>
      </c>
    </row>
    <row r="139" spans="1:18" x14ac:dyDescent="0.25">
      <c r="A139">
        <v>94292</v>
      </c>
      <c r="B139" t="s">
        <v>29</v>
      </c>
      <c r="C139" t="s">
        <v>48</v>
      </c>
      <c r="D139" t="s">
        <v>41</v>
      </c>
      <c r="E139" t="s">
        <v>45</v>
      </c>
      <c r="F139">
        <v>547</v>
      </c>
      <c r="G139" t="str">
        <f>_xlfn.XLOOKUP(C139,Summary!$D$6:$D$12,Summary!$C$6:$C$12)</f>
        <v>Luigi</v>
      </c>
      <c r="H139" s="2">
        <v>120</v>
      </c>
      <c r="I139" s="2">
        <v>7</v>
      </c>
      <c r="J139" s="2">
        <v>3829</v>
      </c>
      <c r="K139" s="13">
        <f>VLOOKUP(C139,Summary!$D$6:$E$12,2,0)</f>
        <v>0.22</v>
      </c>
      <c r="L139" s="2" t="s">
        <v>83</v>
      </c>
      <c r="M139" s="15">
        <f t="shared" si="2"/>
        <v>842.38</v>
      </c>
      <c r="N139" s="2">
        <v>268.02999999999997</v>
      </c>
      <c r="O139" s="2">
        <v>3560.9700000000003</v>
      </c>
      <c r="P139" s="2">
        <v>2735</v>
      </c>
      <c r="Q139" s="2">
        <v>825.97000000000025</v>
      </c>
      <c r="R139" s="1">
        <v>45134</v>
      </c>
    </row>
    <row r="140" spans="1:18" x14ac:dyDescent="0.25">
      <c r="A140">
        <v>14101</v>
      </c>
      <c r="B140" t="s">
        <v>38</v>
      </c>
      <c r="C140" t="s">
        <v>47</v>
      </c>
      <c r="D140" t="s">
        <v>41</v>
      </c>
      <c r="E140" t="s">
        <v>45</v>
      </c>
      <c r="F140">
        <v>861</v>
      </c>
      <c r="G140" t="str">
        <f>_xlfn.XLOOKUP(C140,Summary!$D$6:$D$12,Summary!$C$6:$C$12)</f>
        <v>Pedro</v>
      </c>
      <c r="H140" s="2">
        <v>120</v>
      </c>
      <c r="I140" s="2">
        <v>125</v>
      </c>
      <c r="J140" s="2">
        <v>107625</v>
      </c>
      <c r="K140" s="13">
        <f>VLOOKUP(C140,Summary!$D$6:$E$12,2,0)</f>
        <v>0.21</v>
      </c>
      <c r="L140" s="2" t="s">
        <v>83</v>
      </c>
      <c r="M140" s="15">
        <f t="shared" si="2"/>
        <v>22601.25</v>
      </c>
      <c r="N140" s="2">
        <v>5381.25</v>
      </c>
      <c r="O140" s="2">
        <v>102243.75</v>
      </c>
      <c r="P140" s="2">
        <v>103320</v>
      </c>
      <c r="Q140" s="2">
        <v>-1076.25</v>
      </c>
      <c r="R140" s="1">
        <v>44936</v>
      </c>
    </row>
    <row r="141" spans="1:18" x14ac:dyDescent="0.25">
      <c r="A141">
        <v>78244</v>
      </c>
      <c r="B141" t="s">
        <v>33</v>
      </c>
      <c r="C141" t="s">
        <v>37</v>
      </c>
      <c r="D141" t="s">
        <v>40</v>
      </c>
      <c r="E141" t="s">
        <v>44</v>
      </c>
      <c r="F141">
        <v>2296</v>
      </c>
      <c r="G141" t="str">
        <f>_xlfn.XLOOKUP(C141,Summary!$D$6:$D$12,Summary!$C$6:$C$12)</f>
        <v>Ciarán</v>
      </c>
      <c r="H141" s="2">
        <v>10</v>
      </c>
      <c r="I141" s="2">
        <v>15</v>
      </c>
      <c r="J141" s="2">
        <v>34440</v>
      </c>
      <c r="K141" s="13">
        <f>VLOOKUP(C141,Summary!$D$6:$E$12,2,0)</f>
        <v>0.23</v>
      </c>
      <c r="L141" s="2" t="s">
        <v>84</v>
      </c>
      <c r="M141" s="15">
        <f t="shared" si="2"/>
        <v>0</v>
      </c>
      <c r="N141" s="2">
        <v>344.4</v>
      </c>
      <c r="O141" s="2">
        <v>34095.599999999999</v>
      </c>
      <c r="P141" s="2">
        <v>22960</v>
      </c>
      <c r="Q141" s="2">
        <v>11135.599999999999</v>
      </c>
      <c r="R141" s="1">
        <v>45171</v>
      </c>
    </row>
    <row r="142" spans="1:18" x14ac:dyDescent="0.25">
      <c r="A142">
        <v>48811</v>
      </c>
      <c r="B142" t="s">
        <v>36</v>
      </c>
      <c r="C142" t="s">
        <v>48</v>
      </c>
      <c r="D142" t="s">
        <v>40</v>
      </c>
      <c r="E142" t="s">
        <v>46</v>
      </c>
      <c r="F142">
        <v>2914</v>
      </c>
      <c r="G142" t="str">
        <f>_xlfn.XLOOKUP(C142,Summary!$D$6:$D$12,Summary!$C$6:$C$12)</f>
        <v>Luigi</v>
      </c>
      <c r="H142" s="2">
        <v>10</v>
      </c>
      <c r="I142" s="2">
        <v>12</v>
      </c>
      <c r="J142" s="2">
        <v>34968</v>
      </c>
      <c r="K142" s="13">
        <f>VLOOKUP(C142,Summary!$D$6:$E$12,2,0)</f>
        <v>0.22</v>
      </c>
      <c r="L142" s="2" t="s">
        <v>84</v>
      </c>
      <c r="M142" s="15">
        <f t="shared" si="2"/>
        <v>0</v>
      </c>
      <c r="N142" s="2">
        <v>4895.5200000000004</v>
      </c>
      <c r="O142" s="2">
        <v>30072.48</v>
      </c>
      <c r="P142" s="2">
        <v>8742</v>
      </c>
      <c r="Q142" s="2">
        <v>21330.48</v>
      </c>
      <c r="R142" s="1">
        <v>45275</v>
      </c>
    </row>
    <row r="143" spans="1:18" x14ac:dyDescent="0.25">
      <c r="A143">
        <v>55415</v>
      </c>
      <c r="B143" t="s">
        <v>29</v>
      </c>
      <c r="C143" t="s">
        <v>32</v>
      </c>
      <c r="D143" t="s">
        <v>43</v>
      </c>
      <c r="E143" t="s">
        <v>45</v>
      </c>
      <c r="F143">
        <v>1520</v>
      </c>
      <c r="G143" t="str">
        <f>_xlfn.XLOOKUP(C143,Summary!$D$6:$D$12,Summary!$C$6:$C$12)</f>
        <v>Bertha</v>
      </c>
      <c r="H143" s="2">
        <v>260</v>
      </c>
      <c r="I143" s="2">
        <v>20</v>
      </c>
      <c r="J143" s="2">
        <v>30400</v>
      </c>
      <c r="K143" s="13">
        <f>VLOOKUP(C143,Summary!$D$6:$E$12,2,0)</f>
        <v>0.19</v>
      </c>
      <c r="L143" s="2" t="s">
        <v>83</v>
      </c>
      <c r="M143" s="15">
        <f t="shared" si="2"/>
        <v>5776</v>
      </c>
      <c r="N143" s="2">
        <v>2432</v>
      </c>
      <c r="O143" s="2">
        <v>27968</v>
      </c>
      <c r="P143" s="2">
        <v>15200</v>
      </c>
      <c r="Q143" s="2">
        <v>12768</v>
      </c>
      <c r="R143" s="1">
        <v>44992</v>
      </c>
    </row>
    <row r="144" spans="1:18" x14ac:dyDescent="0.25">
      <c r="A144">
        <v>99223</v>
      </c>
      <c r="B144" t="s">
        <v>38</v>
      </c>
      <c r="C144" t="s">
        <v>37</v>
      </c>
      <c r="D144" t="s">
        <v>40</v>
      </c>
      <c r="E144" t="s">
        <v>46</v>
      </c>
      <c r="F144">
        <v>2156</v>
      </c>
      <c r="G144" t="str">
        <f>_xlfn.XLOOKUP(C144,Summary!$D$6:$D$12,Summary!$C$6:$C$12)</f>
        <v>Ciarán</v>
      </c>
      <c r="H144" s="2">
        <v>10</v>
      </c>
      <c r="I144" s="2">
        <v>125</v>
      </c>
      <c r="J144" s="2">
        <v>269500</v>
      </c>
      <c r="K144" s="13">
        <f>VLOOKUP(C144,Summary!$D$6:$E$12,2,0)</f>
        <v>0.23</v>
      </c>
      <c r="L144" s="2" t="s">
        <v>83</v>
      </c>
      <c r="M144" s="15">
        <f t="shared" si="2"/>
        <v>61985</v>
      </c>
      <c r="N144" s="2">
        <v>32340</v>
      </c>
      <c r="O144" s="2">
        <v>237160</v>
      </c>
      <c r="P144" s="2">
        <v>258720</v>
      </c>
      <c r="Q144" s="2">
        <v>-21560</v>
      </c>
      <c r="R144" s="1">
        <v>45158</v>
      </c>
    </row>
    <row r="145" spans="1:18" x14ac:dyDescent="0.25">
      <c r="A145">
        <v>36787</v>
      </c>
      <c r="B145" t="s">
        <v>36</v>
      </c>
      <c r="C145" t="s">
        <v>34</v>
      </c>
      <c r="D145" t="s">
        <v>30</v>
      </c>
      <c r="E145" t="s">
        <v>44</v>
      </c>
      <c r="F145">
        <v>2671</v>
      </c>
      <c r="G145" t="str">
        <f>_xlfn.XLOOKUP(C145,Summary!$D$6:$D$12,Summary!$C$6:$C$12)</f>
        <v>Francoise</v>
      </c>
      <c r="H145" s="2">
        <v>3</v>
      </c>
      <c r="I145" s="2">
        <v>12</v>
      </c>
      <c r="J145" s="2">
        <v>32052</v>
      </c>
      <c r="K145" s="13">
        <f>VLOOKUP(C145,Summary!$D$6:$E$12,2,0)</f>
        <v>0.2</v>
      </c>
      <c r="L145" s="2" t="s">
        <v>83</v>
      </c>
      <c r="M145" s="15">
        <f t="shared" si="2"/>
        <v>6410.4000000000005</v>
      </c>
      <c r="N145" s="2">
        <v>320.52</v>
      </c>
      <c r="O145" s="2">
        <v>31731.48</v>
      </c>
      <c r="P145" s="2">
        <v>8013</v>
      </c>
      <c r="Q145" s="2">
        <v>23718.48</v>
      </c>
      <c r="R145" s="1">
        <v>45154</v>
      </c>
    </row>
    <row r="146" spans="1:18" x14ac:dyDescent="0.25">
      <c r="A146">
        <v>96750</v>
      </c>
      <c r="B146" t="s">
        <v>29</v>
      </c>
      <c r="C146" t="s">
        <v>37</v>
      </c>
      <c r="D146" t="s">
        <v>43</v>
      </c>
      <c r="E146" t="s">
        <v>45</v>
      </c>
      <c r="F146">
        <v>1269</v>
      </c>
      <c r="G146" t="str">
        <f>_xlfn.XLOOKUP(C146,Summary!$D$6:$D$12,Summary!$C$6:$C$12)</f>
        <v>Ciarán</v>
      </c>
      <c r="H146" s="2">
        <v>260</v>
      </c>
      <c r="I146" s="2">
        <v>350</v>
      </c>
      <c r="J146" s="2">
        <v>444150</v>
      </c>
      <c r="K146" s="13">
        <f>VLOOKUP(C146,Summary!$D$6:$E$12,2,0)</f>
        <v>0.23</v>
      </c>
      <c r="L146" s="2" t="s">
        <v>83</v>
      </c>
      <c r="M146" s="15">
        <f t="shared" si="2"/>
        <v>102154.5</v>
      </c>
      <c r="N146" s="2">
        <v>39973.5</v>
      </c>
      <c r="O146" s="2">
        <v>404176.5</v>
      </c>
      <c r="P146" s="2">
        <v>329940</v>
      </c>
      <c r="Q146" s="2">
        <v>74236.5</v>
      </c>
      <c r="R146" s="1">
        <v>45000</v>
      </c>
    </row>
    <row r="147" spans="1:18" x14ac:dyDescent="0.25">
      <c r="A147">
        <v>72425</v>
      </c>
      <c r="B147" t="s">
        <v>38</v>
      </c>
      <c r="C147" t="s">
        <v>49</v>
      </c>
      <c r="D147" t="s">
        <v>41</v>
      </c>
      <c r="E147" t="s">
        <v>46</v>
      </c>
      <c r="F147">
        <v>1916</v>
      </c>
      <c r="G147" t="str">
        <f>_xlfn.XLOOKUP(C147,Summary!$D$6:$D$12,Summary!$C$6:$C$12)</f>
        <v xml:space="preserve">Klaas </v>
      </c>
      <c r="H147" s="2">
        <v>120</v>
      </c>
      <c r="I147" s="2">
        <v>125</v>
      </c>
      <c r="J147" s="2">
        <v>239500</v>
      </c>
      <c r="K147" s="13">
        <f>VLOOKUP(C147,Summary!$D$6:$E$12,2,0)</f>
        <v>0.24</v>
      </c>
      <c r="L147" s="2" t="s">
        <v>83</v>
      </c>
      <c r="M147" s="15">
        <f t="shared" si="2"/>
        <v>57480</v>
      </c>
      <c r="N147" s="2">
        <v>23950</v>
      </c>
      <c r="O147" s="2">
        <v>215550</v>
      </c>
      <c r="P147" s="2">
        <v>229920</v>
      </c>
      <c r="Q147" s="2">
        <v>-14370</v>
      </c>
      <c r="R147" s="1">
        <v>44965</v>
      </c>
    </row>
    <row r="148" spans="1:18" x14ac:dyDescent="0.25">
      <c r="A148">
        <v>32556</v>
      </c>
      <c r="B148" t="s">
        <v>29</v>
      </c>
      <c r="C148" t="s">
        <v>48</v>
      </c>
      <c r="D148" t="s">
        <v>42</v>
      </c>
      <c r="E148" t="s">
        <v>46</v>
      </c>
      <c r="F148">
        <v>986</v>
      </c>
      <c r="G148" t="str">
        <f>_xlfn.XLOOKUP(C148,Summary!$D$6:$D$12,Summary!$C$6:$C$12)</f>
        <v>Luigi</v>
      </c>
      <c r="H148" s="2">
        <v>250</v>
      </c>
      <c r="I148" s="2">
        <v>350</v>
      </c>
      <c r="J148" s="2">
        <v>345100</v>
      </c>
      <c r="K148" s="13">
        <f>VLOOKUP(C148,Summary!$D$6:$E$12,2,0)</f>
        <v>0.22</v>
      </c>
      <c r="L148" s="2" t="s">
        <v>84</v>
      </c>
      <c r="M148" s="15">
        <f t="shared" si="2"/>
        <v>0</v>
      </c>
      <c r="N148" s="2">
        <v>41412</v>
      </c>
      <c r="O148" s="2">
        <v>303688</v>
      </c>
      <c r="P148" s="2">
        <v>256360</v>
      </c>
      <c r="Q148" s="2">
        <v>47328</v>
      </c>
      <c r="R148" s="1">
        <v>45166</v>
      </c>
    </row>
    <row r="149" spans="1:18" x14ac:dyDescent="0.25">
      <c r="A149">
        <v>66542</v>
      </c>
      <c r="B149" t="s">
        <v>36</v>
      </c>
      <c r="C149" t="s">
        <v>48</v>
      </c>
      <c r="D149" t="s">
        <v>41</v>
      </c>
      <c r="E149" t="s">
        <v>46</v>
      </c>
      <c r="F149">
        <v>914</v>
      </c>
      <c r="G149" t="str">
        <f>_xlfn.XLOOKUP(C149,Summary!$D$6:$D$12,Summary!$C$6:$C$12)</f>
        <v>Luigi</v>
      </c>
      <c r="H149" s="2">
        <v>120</v>
      </c>
      <c r="I149" s="2">
        <v>12</v>
      </c>
      <c r="J149" s="2">
        <v>10968</v>
      </c>
      <c r="K149" s="13">
        <f>VLOOKUP(C149,Summary!$D$6:$E$12,2,0)</f>
        <v>0.22</v>
      </c>
      <c r="L149" s="2" t="s">
        <v>83</v>
      </c>
      <c r="M149" s="15">
        <f t="shared" si="2"/>
        <v>2412.96</v>
      </c>
      <c r="N149" s="2">
        <v>1645.2</v>
      </c>
      <c r="O149" s="2">
        <v>9322.7999999999993</v>
      </c>
      <c r="P149" s="2">
        <v>2742</v>
      </c>
      <c r="Q149" s="2">
        <v>6580.7999999999993</v>
      </c>
      <c r="R149" s="1">
        <v>45021</v>
      </c>
    </row>
    <row r="150" spans="1:18" x14ac:dyDescent="0.25">
      <c r="A150">
        <v>44473</v>
      </c>
      <c r="B150" t="s">
        <v>36</v>
      </c>
      <c r="C150" t="s">
        <v>49</v>
      </c>
      <c r="D150" t="s">
        <v>40</v>
      </c>
      <c r="E150" t="s">
        <v>45</v>
      </c>
      <c r="F150">
        <v>2299</v>
      </c>
      <c r="G150" t="str">
        <f>_xlfn.XLOOKUP(C150,Summary!$D$6:$D$12,Summary!$C$6:$C$12)</f>
        <v xml:space="preserve">Klaas </v>
      </c>
      <c r="H150" s="2">
        <v>10</v>
      </c>
      <c r="I150" s="2">
        <v>12</v>
      </c>
      <c r="J150" s="2">
        <v>27588</v>
      </c>
      <c r="K150" s="13">
        <f>VLOOKUP(C150,Summary!$D$6:$E$12,2,0)</f>
        <v>0.24</v>
      </c>
      <c r="L150" s="2" t="s">
        <v>84</v>
      </c>
      <c r="M150" s="15">
        <f t="shared" si="2"/>
        <v>0</v>
      </c>
      <c r="N150" s="2">
        <v>1655.28</v>
      </c>
      <c r="O150" s="2">
        <v>25932.720000000001</v>
      </c>
      <c r="P150" s="2">
        <v>6897</v>
      </c>
      <c r="Q150" s="2">
        <v>19035.72</v>
      </c>
      <c r="R150" s="1">
        <v>45121</v>
      </c>
    </row>
    <row r="151" spans="1:18" x14ac:dyDescent="0.25">
      <c r="A151">
        <v>27427</v>
      </c>
      <c r="B151" t="s">
        <v>29</v>
      </c>
      <c r="C151" t="s">
        <v>34</v>
      </c>
      <c r="D151" t="s">
        <v>43</v>
      </c>
      <c r="E151" t="s">
        <v>31</v>
      </c>
      <c r="F151">
        <v>1899</v>
      </c>
      <c r="G151" t="str">
        <f>_xlfn.XLOOKUP(C151,Summary!$D$6:$D$12,Summary!$C$6:$C$12)</f>
        <v>Francoise</v>
      </c>
      <c r="H151" s="2">
        <v>260</v>
      </c>
      <c r="I151" s="2">
        <v>20</v>
      </c>
      <c r="J151" s="2">
        <v>37980</v>
      </c>
      <c r="K151" s="13">
        <f>VLOOKUP(C151,Summary!$D$6:$E$12,2,0)</f>
        <v>0.2</v>
      </c>
      <c r="L151" s="2" t="s">
        <v>84</v>
      </c>
      <c r="M151" s="15">
        <f t="shared" si="2"/>
        <v>0</v>
      </c>
      <c r="N151" s="2">
        <v>0</v>
      </c>
      <c r="O151" s="2">
        <v>37980</v>
      </c>
      <c r="P151" s="2">
        <v>18990</v>
      </c>
      <c r="Q151" s="2">
        <v>18990</v>
      </c>
      <c r="R151" s="1">
        <v>44972</v>
      </c>
    </row>
    <row r="152" spans="1:18" x14ac:dyDescent="0.25">
      <c r="A152">
        <v>94971</v>
      </c>
      <c r="B152" t="s">
        <v>29</v>
      </c>
      <c r="C152" t="s">
        <v>34</v>
      </c>
      <c r="D152" t="s">
        <v>43</v>
      </c>
      <c r="E152" t="s">
        <v>46</v>
      </c>
      <c r="F152">
        <v>3421.5</v>
      </c>
      <c r="G152" t="str">
        <f>_xlfn.XLOOKUP(C152,Summary!$D$6:$D$12,Summary!$C$6:$C$12)</f>
        <v>Francoise</v>
      </c>
      <c r="H152" s="2">
        <v>260</v>
      </c>
      <c r="I152" s="2">
        <v>7</v>
      </c>
      <c r="J152" s="2">
        <v>23950.5</v>
      </c>
      <c r="K152" s="13">
        <f>VLOOKUP(C152,Summary!$D$6:$E$12,2,0)</f>
        <v>0.2</v>
      </c>
      <c r="L152" s="2" t="s">
        <v>83</v>
      </c>
      <c r="M152" s="15">
        <f t="shared" si="2"/>
        <v>4790.1000000000004</v>
      </c>
      <c r="N152" s="2">
        <v>2874.06</v>
      </c>
      <c r="O152" s="2">
        <v>21076.44</v>
      </c>
      <c r="P152" s="2">
        <v>17107.5</v>
      </c>
      <c r="Q152" s="2">
        <v>3968.9399999999987</v>
      </c>
      <c r="R152" s="1">
        <v>45214</v>
      </c>
    </row>
    <row r="153" spans="1:18" x14ac:dyDescent="0.25">
      <c r="A153">
        <v>66377</v>
      </c>
      <c r="B153" t="s">
        <v>29</v>
      </c>
      <c r="C153" t="s">
        <v>32</v>
      </c>
      <c r="D153" t="s">
        <v>30</v>
      </c>
      <c r="E153" t="s">
        <v>31</v>
      </c>
      <c r="F153">
        <v>1618.5</v>
      </c>
      <c r="G153" t="str">
        <f>_xlfn.XLOOKUP(C153,Summary!$D$6:$D$12,Summary!$C$6:$C$12)</f>
        <v>Bertha</v>
      </c>
      <c r="H153" s="2">
        <v>3</v>
      </c>
      <c r="I153" s="2">
        <v>20</v>
      </c>
      <c r="J153" s="2">
        <v>32370</v>
      </c>
      <c r="K153" s="13">
        <f>VLOOKUP(C153,Summary!$D$6:$E$12,2,0)</f>
        <v>0.19</v>
      </c>
      <c r="L153" s="2" t="s">
        <v>84</v>
      </c>
      <c r="M153" s="15">
        <f t="shared" si="2"/>
        <v>0</v>
      </c>
      <c r="N153" s="2">
        <v>0</v>
      </c>
      <c r="O153" s="2">
        <v>32370</v>
      </c>
      <c r="P153" s="2">
        <v>16185</v>
      </c>
      <c r="Q153" s="2">
        <v>16185</v>
      </c>
      <c r="R153" s="1">
        <v>44975</v>
      </c>
    </row>
    <row r="154" spans="1:18" x14ac:dyDescent="0.25">
      <c r="A154">
        <v>88864</v>
      </c>
      <c r="B154" t="s">
        <v>36</v>
      </c>
      <c r="C154" t="s">
        <v>32</v>
      </c>
      <c r="D154" t="s">
        <v>30</v>
      </c>
      <c r="E154" t="s">
        <v>45</v>
      </c>
      <c r="F154">
        <v>1116</v>
      </c>
      <c r="G154" t="str">
        <f>_xlfn.XLOOKUP(C154,Summary!$D$6:$D$12,Summary!$C$6:$C$12)</f>
        <v>Bertha</v>
      </c>
      <c r="H154" s="2">
        <v>3</v>
      </c>
      <c r="I154" s="2">
        <v>12</v>
      </c>
      <c r="J154" s="2">
        <v>13392</v>
      </c>
      <c r="K154" s="13">
        <f>VLOOKUP(C154,Summary!$D$6:$E$12,2,0)</f>
        <v>0.19</v>
      </c>
      <c r="L154" s="2" t="s">
        <v>84</v>
      </c>
      <c r="M154" s="15">
        <f t="shared" si="2"/>
        <v>0</v>
      </c>
      <c r="N154" s="2">
        <v>669.6</v>
      </c>
      <c r="O154" s="2">
        <v>12722.4</v>
      </c>
      <c r="P154" s="2">
        <v>3348</v>
      </c>
      <c r="Q154" s="2">
        <v>9374.4</v>
      </c>
      <c r="R154" s="1">
        <v>45124</v>
      </c>
    </row>
    <row r="155" spans="1:18" x14ac:dyDescent="0.25">
      <c r="A155">
        <v>55665</v>
      </c>
      <c r="B155" t="s">
        <v>36</v>
      </c>
      <c r="C155" t="s">
        <v>37</v>
      </c>
      <c r="D155" t="s">
        <v>40</v>
      </c>
      <c r="E155" t="s">
        <v>46</v>
      </c>
      <c r="F155">
        <v>914</v>
      </c>
      <c r="G155" t="str">
        <f>_xlfn.XLOOKUP(C155,Summary!$D$6:$D$12,Summary!$C$6:$C$12)</f>
        <v>Ciarán</v>
      </c>
      <c r="H155" s="2">
        <v>10</v>
      </c>
      <c r="I155" s="2">
        <v>12</v>
      </c>
      <c r="J155" s="2">
        <v>10968</v>
      </c>
      <c r="K155" s="13">
        <f>VLOOKUP(C155,Summary!$D$6:$E$12,2,0)</f>
        <v>0.23</v>
      </c>
      <c r="L155" s="2" t="s">
        <v>84</v>
      </c>
      <c r="M155" s="15">
        <f t="shared" si="2"/>
        <v>0</v>
      </c>
      <c r="N155" s="2">
        <v>1645.2</v>
      </c>
      <c r="O155" s="2">
        <v>9322.7999999999993</v>
      </c>
      <c r="P155" s="2">
        <v>2742</v>
      </c>
      <c r="Q155" s="2">
        <v>6580.7999999999993</v>
      </c>
      <c r="R155" s="1">
        <v>44980</v>
      </c>
    </row>
    <row r="156" spans="1:18" x14ac:dyDescent="0.25">
      <c r="A156">
        <v>93465</v>
      </c>
      <c r="B156" t="s">
        <v>29</v>
      </c>
      <c r="C156" t="s">
        <v>32</v>
      </c>
      <c r="D156" t="s">
        <v>40</v>
      </c>
      <c r="E156" t="s">
        <v>46</v>
      </c>
      <c r="F156">
        <v>357</v>
      </c>
      <c r="G156" t="str">
        <f>_xlfn.XLOOKUP(C156,Summary!$D$6:$D$12,Summary!$C$6:$C$12)</f>
        <v>Bertha</v>
      </c>
      <c r="H156" s="2">
        <v>10</v>
      </c>
      <c r="I156" s="2">
        <v>350</v>
      </c>
      <c r="J156" s="2">
        <v>124950</v>
      </c>
      <c r="K156" s="13">
        <f>VLOOKUP(C156,Summary!$D$6:$E$12,2,0)</f>
        <v>0.19</v>
      </c>
      <c r="L156" s="2" t="s">
        <v>83</v>
      </c>
      <c r="M156" s="15">
        <f t="shared" si="2"/>
        <v>23740.5</v>
      </c>
      <c r="N156" s="2">
        <v>16243.5</v>
      </c>
      <c r="O156" s="2">
        <v>108706.5</v>
      </c>
      <c r="P156" s="2">
        <v>92820</v>
      </c>
      <c r="Q156" s="2">
        <v>15886.5</v>
      </c>
      <c r="R156" s="1">
        <v>44983</v>
      </c>
    </row>
    <row r="157" spans="1:18" x14ac:dyDescent="0.25">
      <c r="A157">
        <v>68602</v>
      </c>
      <c r="B157" t="s">
        <v>33</v>
      </c>
      <c r="C157" t="s">
        <v>47</v>
      </c>
      <c r="D157" t="s">
        <v>42</v>
      </c>
      <c r="E157" t="s">
        <v>46</v>
      </c>
      <c r="F157">
        <v>492</v>
      </c>
      <c r="G157" t="str">
        <f>_xlfn.XLOOKUP(C157,Summary!$D$6:$D$12,Summary!$C$6:$C$12)</f>
        <v>Pedro</v>
      </c>
      <c r="H157" s="2">
        <v>250</v>
      </c>
      <c r="I157" s="2">
        <v>15</v>
      </c>
      <c r="J157" s="2">
        <v>7380</v>
      </c>
      <c r="K157" s="13">
        <f>VLOOKUP(C157,Summary!$D$6:$E$12,2,0)</f>
        <v>0.21</v>
      </c>
      <c r="L157" s="2" t="s">
        <v>83</v>
      </c>
      <c r="M157" s="15">
        <f t="shared" si="2"/>
        <v>1549.8</v>
      </c>
      <c r="N157" s="2">
        <v>1107</v>
      </c>
      <c r="O157" s="2">
        <v>6273</v>
      </c>
      <c r="P157" s="2">
        <v>4920</v>
      </c>
      <c r="Q157" s="2">
        <v>1353</v>
      </c>
      <c r="R157" s="1">
        <v>44977</v>
      </c>
    </row>
    <row r="158" spans="1:18" x14ac:dyDescent="0.25">
      <c r="A158">
        <v>34756</v>
      </c>
      <c r="B158" t="s">
        <v>29</v>
      </c>
      <c r="C158" t="s">
        <v>48</v>
      </c>
      <c r="D158" t="s">
        <v>40</v>
      </c>
      <c r="E158" t="s">
        <v>44</v>
      </c>
      <c r="F158">
        <v>3450</v>
      </c>
      <c r="G158" t="str">
        <f>_xlfn.XLOOKUP(C158,Summary!$D$6:$D$12,Summary!$C$6:$C$12)</f>
        <v>Luigi</v>
      </c>
      <c r="H158" s="2">
        <v>10</v>
      </c>
      <c r="I158" s="2">
        <v>350</v>
      </c>
      <c r="J158" s="2">
        <v>1207500</v>
      </c>
      <c r="K158" s="13">
        <f>VLOOKUP(C158,Summary!$D$6:$E$12,2,0)</f>
        <v>0.22</v>
      </c>
      <c r="L158" s="2" t="s">
        <v>83</v>
      </c>
      <c r="M158" s="15">
        <f t="shared" si="2"/>
        <v>265650</v>
      </c>
      <c r="N158" s="2">
        <v>48300</v>
      </c>
      <c r="O158" s="2">
        <v>1159200</v>
      </c>
      <c r="P158" s="2">
        <v>897000</v>
      </c>
      <c r="Q158" s="2">
        <v>262200</v>
      </c>
      <c r="R158" s="1">
        <v>44999</v>
      </c>
    </row>
    <row r="159" spans="1:18" x14ac:dyDescent="0.25">
      <c r="A159">
        <v>37910</v>
      </c>
      <c r="B159" t="s">
        <v>39</v>
      </c>
      <c r="C159" t="s">
        <v>37</v>
      </c>
      <c r="D159" t="s">
        <v>40</v>
      </c>
      <c r="E159" t="s">
        <v>44</v>
      </c>
      <c r="F159">
        <v>1414.5</v>
      </c>
      <c r="G159" t="str">
        <f>_xlfn.XLOOKUP(C159,Summary!$D$6:$D$12,Summary!$C$6:$C$12)</f>
        <v>Ciarán</v>
      </c>
      <c r="H159" s="2">
        <v>10</v>
      </c>
      <c r="I159" s="2">
        <v>300</v>
      </c>
      <c r="J159" s="2">
        <v>424350</v>
      </c>
      <c r="K159" s="13">
        <f>VLOOKUP(C159,Summary!$D$6:$E$12,2,0)</f>
        <v>0.23</v>
      </c>
      <c r="L159" s="2" t="s">
        <v>83</v>
      </c>
      <c r="M159" s="15">
        <f t="shared" si="2"/>
        <v>97600.5</v>
      </c>
      <c r="N159" s="2">
        <v>16974</v>
      </c>
      <c r="O159" s="2">
        <v>407376</v>
      </c>
      <c r="P159" s="2">
        <v>353625</v>
      </c>
      <c r="Q159" s="2">
        <v>53751</v>
      </c>
      <c r="R159" s="1">
        <v>45125</v>
      </c>
    </row>
    <row r="160" spans="1:18" x14ac:dyDescent="0.25">
      <c r="A160">
        <v>13662</v>
      </c>
      <c r="B160" t="s">
        <v>29</v>
      </c>
      <c r="C160" t="s">
        <v>49</v>
      </c>
      <c r="D160" t="s">
        <v>30</v>
      </c>
      <c r="E160" t="s">
        <v>46</v>
      </c>
      <c r="F160">
        <v>923</v>
      </c>
      <c r="G160" t="str">
        <f>_xlfn.XLOOKUP(C160,Summary!$D$6:$D$12,Summary!$C$6:$C$12)</f>
        <v xml:space="preserve">Klaas </v>
      </c>
      <c r="H160" s="2">
        <v>3</v>
      </c>
      <c r="I160" s="2">
        <v>350</v>
      </c>
      <c r="J160" s="2">
        <v>323050</v>
      </c>
      <c r="K160" s="13">
        <f>VLOOKUP(C160,Summary!$D$6:$E$12,2,0)</f>
        <v>0.24</v>
      </c>
      <c r="L160" s="2" t="s">
        <v>83</v>
      </c>
      <c r="M160" s="15">
        <f t="shared" si="2"/>
        <v>77532</v>
      </c>
      <c r="N160" s="2">
        <v>41996.5</v>
      </c>
      <c r="O160" s="2">
        <v>281053.5</v>
      </c>
      <c r="P160" s="2">
        <v>239980</v>
      </c>
      <c r="Q160" s="2">
        <v>41073.5</v>
      </c>
      <c r="R160" s="1">
        <v>44944</v>
      </c>
    </row>
    <row r="161" spans="1:18" x14ac:dyDescent="0.25">
      <c r="A161">
        <v>42597</v>
      </c>
      <c r="B161" t="s">
        <v>39</v>
      </c>
      <c r="C161" t="s">
        <v>32</v>
      </c>
      <c r="D161" t="s">
        <v>40</v>
      </c>
      <c r="E161" t="s">
        <v>46</v>
      </c>
      <c r="F161">
        <v>807</v>
      </c>
      <c r="G161" t="str">
        <f>_xlfn.XLOOKUP(C161,Summary!$D$6:$D$12,Summary!$C$6:$C$12)</f>
        <v>Bertha</v>
      </c>
      <c r="H161" s="2">
        <v>10</v>
      </c>
      <c r="I161" s="2">
        <v>300</v>
      </c>
      <c r="J161" s="2">
        <v>242100</v>
      </c>
      <c r="K161" s="13">
        <f>VLOOKUP(C161,Summary!$D$6:$E$12,2,0)</f>
        <v>0.19</v>
      </c>
      <c r="L161" s="2" t="s">
        <v>83</v>
      </c>
      <c r="M161" s="15">
        <f t="shared" si="2"/>
        <v>45999</v>
      </c>
      <c r="N161" s="2">
        <v>31473</v>
      </c>
      <c r="O161" s="2">
        <v>210627</v>
      </c>
      <c r="P161" s="2">
        <v>201750</v>
      </c>
      <c r="Q161" s="2">
        <v>8877</v>
      </c>
      <c r="R161" s="1">
        <v>45224</v>
      </c>
    </row>
    <row r="162" spans="1:18" x14ac:dyDescent="0.25">
      <c r="A162">
        <v>40760</v>
      </c>
      <c r="B162" t="s">
        <v>38</v>
      </c>
      <c r="C162" t="s">
        <v>32</v>
      </c>
      <c r="D162" t="s">
        <v>42</v>
      </c>
      <c r="E162" t="s">
        <v>44</v>
      </c>
      <c r="F162">
        <v>1570</v>
      </c>
      <c r="G162" t="str">
        <f>_xlfn.XLOOKUP(C162,Summary!$D$6:$D$12,Summary!$C$6:$C$12)</f>
        <v>Bertha</v>
      </c>
      <c r="H162" s="2">
        <v>250</v>
      </c>
      <c r="I162" s="2">
        <v>125</v>
      </c>
      <c r="J162" s="2">
        <v>196250</v>
      </c>
      <c r="K162" s="13">
        <f>VLOOKUP(C162,Summary!$D$6:$E$12,2,0)</f>
        <v>0.19</v>
      </c>
      <c r="L162" s="2" t="s">
        <v>83</v>
      </c>
      <c r="M162" s="15">
        <f t="shared" si="2"/>
        <v>37287.5</v>
      </c>
      <c r="N162" s="2">
        <v>5887.5</v>
      </c>
      <c r="O162" s="2">
        <v>190362.5</v>
      </c>
      <c r="P162" s="2">
        <v>188400</v>
      </c>
      <c r="Q162" s="2">
        <v>1962.5</v>
      </c>
      <c r="R162" s="1">
        <v>45244</v>
      </c>
    </row>
    <row r="163" spans="1:18" x14ac:dyDescent="0.25">
      <c r="A163">
        <v>25372</v>
      </c>
      <c r="B163" t="s">
        <v>38</v>
      </c>
      <c r="C163" t="s">
        <v>32</v>
      </c>
      <c r="D163" t="s">
        <v>41</v>
      </c>
      <c r="E163" t="s">
        <v>44</v>
      </c>
      <c r="F163">
        <v>809</v>
      </c>
      <c r="G163" t="str">
        <f>_xlfn.XLOOKUP(C163,Summary!$D$6:$D$12,Summary!$C$6:$C$12)</f>
        <v>Bertha</v>
      </c>
      <c r="H163" s="2">
        <v>120</v>
      </c>
      <c r="I163" s="2">
        <v>125</v>
      </c>
      <c r="J163" s="2">
        <v>101125</v>
      </c>
      <c r="K163" s="13">
        <f>VLOOKUP(C163,Summary!$D$6:$E$12,2,0)</f>
        <v>0.19</v>
      </c>
      <c r="L163" s="2" t="s">
        <v>83</v>
      </c>
      <c r="M163" s="15">
        <f t="shared" si="2"/>
        <v>19213.75</v>
      </c>
      <c r="N163" s="2">
        <v>2022.5</v>
      </c>
      <c r="O163" s="2">
        <v>99102.5</v>
      </c>
      <c r="P163" s="2">
        <v>97080</v>
      </c>
      <c r="Q163" s="2">
        <v>2022.5</v>
      </c>
      <c r="R163" s="1">
        <v>45056</v>
      </c>
    </row>
    <row r="164" spans="1:18" x14ac:dyDescent="0.25">
      <c r="A164">
        <v>61056</v>
      </c>
      <c r="B164" t="s">
        <v>33</v>
      </c>
      <c r="C164" t="s">
        <v>32</v>
      </c>
      <c r="D164" t="s">
        <v>41</v>
      </c>
      <c r="E164" t="s">
        <v>46</v>
      </c>
      <c r="F164">
        <v>510</v>
      </c>
      <c r="G164" t="str">
        <f>_xlfn.XLOOKUP(C164,Summary!$D$6:$D$12,Summary!$C$6:$C$12)</f>
        <v>Bertha</v>
      </c>
      <c r="H164" s="2">
        <v>120</v>
      </c>
      <c r="I164" s="2">
        <v>15</v>
      </c>
      <c r="J164" s="2">
        <v>7650</v>
      </c>
      <c r="K164" s="13">
        <f>VLOOKUP(C164,Summary!$D$6:$E$12,2,0)</f>
        <v>0.19</v>
      </c>
      <c r="L164" s="2" t="s">
        <v>84</v>
      </c>
      <c r="M164" s="15">
        <f t="shared" si="2"/>
        <v>0</v>
      </c>
      <c r="N164" s="2">
        <v>765</v>
      </c>
      <c r="O164" s="2">
        <v>6885</v>
      </c>
      <c r="P164" s="2">
        <v>5100</v>
      </c>
      <c r="Q164" s="2">
        <v>1785</v>
      </c>
      <c r="R164" s="1">
        <v>45124</v>
      </c>
    </row>
    <row r="165" spans="1:18" x14ac:dyDescent="0.25">
      <c r="A165">
        <v>34353</v>
      </c>
      <c r="B165" t="s">
        <v>39</v>
      </c>
      <c r="C165" t="s">
        <v>49</v>
      </c>
      <c r="D165" t="s">
        <v>40</v>
      </c>
      <c r="E165" t="s">
        <v>44</v>
      </c>
      <c r="F165">
        <v>1916</v>
      </c>
      <c r="G165" t="str">
        <f>_xlfn.XLOOKUP(C165,Summary!$D$6:$D$12,Summary!$C$6:$C$12)</f>
        <v xml:space="preserve">Klaas </v>
      </c>
      <c r="H165" s="2">
        <v>10</v>
      </c>
      <c r="I165" s="2">
        <v>300</v>
      </c>
      <c r="J165" s="2">
        <v>574800</v>
      </c>
      <c r="K165" s="13">
        <f>VLOOKUP(C165,Summary!$D$6:$E$12,2,0)</f>
        <v>0.24</v>
      </c>
      <c r="L165" s="2" t="s">
        <v>83</v>
      </c>
      <c r="M165" s="15">
        <f t="shared" si="2"/>
        <v>137952</v>
      </c>
      <c r="N165" s="2">
        <v>11496</v>
      </c>
      <c r="O165" s="2">
        <v>563304</v>
      </c>
      <c r="P165" s="2">
        <v>479000</v>
      </c>
      <c r="Q165" s="2">
        <v>84304</v>
      </c>
      <c r="R165" s="1">
        <v>45256</v>
      </c>
    </row>
    <row r="166" spans="1:18" x14ac:dyDescent="0.25">
      <c r="A166">
        <v>48596</v>
      </c>
      <c r="B166" t="s">
        <v>38</v>
      </c>
      <c r="C166" t="s">
        <v>49</v>
      </c>
      <c r="D166" t="s">
        <v>40</v>
      </c>
      <c r="E166" t="s">
        <v>44</v>
      </c>
      <c r="F166">
        <v>2009</v>
      </c>
      <c r="G166" t="str">
        <f>_xlfn.XLOOKUP(C166,Summary!$D$6:$D$12,Summary!$C$6:$C$12)</f>
        <v xml:space="preserve">Klaas </v>
      </c>
      <c r="H166" s="2">
        <v>10</v>
      </c>
      <c r="I166" s="2">
        <v>125</v>
      </c>
      <c r="J166" s="2">
        <v>251125</v>
      </c>
      <c r="K166" s="13">
        <f>VLOOKUP(C166,Summary!$D$6:$E$12,2,0)</f>
        <v>0.24</v>
      </c>
      <c r="L166" s="2" t="s">
        <v>84</v>
      </c>
      <c r="M166" s="15">
        <f t="shared" si="2"/>
        <v>0</v>
      </c>
      <c r="N166" s="2">
        <v>7533.75</v>
      </c>
      <c r="O166" s="2">
        <v>243591.25</v>
      </c>
      <c r="P166" s="2">
        <v>241080</v>
      </c>
      <c r="Q166" s="2">
        <v>2511.25</v>
      </c>
      <c r="R166" s="1">
        <v>45174</v>
      </c>
    </row>
    <row r="167" spans="1:18" x14ac:dyDescent="0.25">
      <c r="A167">
        <v>14872</v>
      </c>
      <c r="B167" t="s">
        <v>29</v>
      </c>
      <c r="C167" t="s">
        <v>48</v>
      </c>
      <c r="D167" t="s">
        <v>42</v>
      </c>
      <c r="E167" t="s">
        <v>44</v>
      </c>
      <c r="F167">
        <v>266</v>
      </c>
      <c r="G167" t="str">
        <f>_xlfn.XLOOKUP(C167,Summary!$D$6:$D$12,Summary!$C$6:$C$12)</f>
        <v>Luigi</v>
      </c>
      <c r="H167" s="2">
        <v>250</v>
      </c>
      <c r="I167" s="2">
        <v>350</v>
      </c>
      <c r="J167" s="2">
        <v>93100</v>
      </c>
      <c r="K167" s="13">
        <f>VLOOKUP(C167,Summary!$D$6:$E$12,2,0)</f>
        <v>0.22</v>
      </c>
      <c r="L167" s="2" t="s">
        <v>84</v>
      </c>
      <c r="M167" s="15">
        <f t="shared" si="2"/>
        <v>0</v>
      </c>
      <c r="N167" s="2">
        <v>1862</v>
      </c>
      <c r="O167" s="2">
        <v>91238</v>
      </c>
      <c r="P167" s="2">
        <v>69160</v>
      </c>
      <c r="Q167" s="2">
        <v>22078</v>
      </c>
      <c r="R167" s="1">
        <v>45020</v>
      </c>
    </row>
    <row r="168" spans="1:18" x14ac:dyDescent="0.25">
      <c r="A168">
        <v>70536</v>
      </c>
      <c r="B168" t="s">
        <v>29</v>
      </c>
      <c r="C168" t="s">
        <v>37</v>
      </c>
      <c r="D168" t="s">
        <v>43</v>
      </c>
      <c r="E168" t="s">
        <v>45</v>
      </c>
      <c r="F168">
        <v>2876</v>
      </c>
      <c r="G168" t="str">
        <f>_xlfn.XLOOKUP(C168,Summary!$D$6:$D$12,Summary!$C$6:$C$12)</f>
        <v>Ciarán</v>
      </c>
      <c r="H168" s="2">
        <v>260</v>
      </c>
      <c r="I168" s="2">
        <v>350</v>
      </c>
      <c r="J168" s="2">
        <v>1006600</v>
      </c>
      <c r="K168" s="13">
        <f>VLOOKUP(C168,Summary!$D$6:$E$12,2,0)</f>
        <v>0.23</v>
      </c>
      <c r="L168" s="2" t="s">
        <v>83</v>
      </c>
      <c r="M168" s="15">
        <f t="shared" si="2"/>
        <v>231518</v>
      </c>
      <c r="N168" s="2">
        <v>70462</v>
      </c>
      <c r="O168" s="2">
        <v>936138</v>
      </c>
      <c r="P168" s="2">
        <v>747760</v>
      </c>
      <c r="Q168" s="2">
        <v>188378</v>
      </c>
      <c r="R168" s="1">
        <v>45280</v>
      </c>
    </row>
    <row r="169" spans="1:18" x14ac:dyDescent="0.25">
      <c r="A169">
        <v>11889</v>
      </c>
      <c r="B169" t="s">
        <v>38</v>
      </c>
      <c r="C169" t="s">
        <v>34</v>
      </c>
      <c r="D169" t="s">
        <v>35</v>
      </c>
      <c r="E169" t="s">
        <v>44</v>
      </c>
      <c r="F169">
        <v>1287</v>
      </c>
      <c r="G169" t="str">
        <f>_xlfn.XLOOKUP(C169,Summary!$D$6:$D$12,Summary!$C$6:$C$12)</f>
        <v>Francoise</v>
      </c>
      <c r="H169" s="2">
        <v>5</v>
      </c>
      <c r="I169" s="2">
        <v>125</v>
      </c>
      <c r="J169" s="2">
        <v>160875</v>
      </c>
      <c r="K169" s="13">
        <f>VLOOKUP(C169,Summary!$D$6:$E$12,2,0)</f>
        <v>0.2</v>
      </c>
      <c r="L169" s="2" t="s">
        <v>84</v>
      </c>
      <c r="M169" s="15">
        <f t="shared" si="2"/>
        <v>0</v>
      </c>
      <c r="N169" s="2">
        <v>4826.25</v>
      </c>
      <c r="O169" s="2">
        <v>156048.75</v>
      </c>
      <c r="P169" s="2">
        <v>154440</v>
      </c>
      <c r="Q169" s="2">
        <v>1608.75</v>
      </c>
      <c r="R169" s="1">
        <v>45239</v>
      </c>
    </row>
    <row r="170" spans="1:18" x14ac:dyDescent="0.25">
      <c r="A170">
        <v>78784</v>
      </c>
      <c r="B170" t="s">
        <v>33</v>
      </c>
      <c r="C170" t="s">
        <v>32</v>
      </c>
      <c r="D170" t="s">
        <v>30</v>
      </c>
      <c r="E170" t="s">
        <v>46</v>
      </c>
      <c r="F170">
        <v>2300</v>
      </c>
      <c r="G170" t="str">
        <f>_xlfn.XLOOKUP(C170,Summary!$D$6:$D$12,Summary!$C$6:$C$12)</f>
        <v>Bertha</v>
      </c>
      <c r="H170" s="2">
        <v>3</v>
      </c>
      <c r="I170" s="2">
        <v>15</v>
      </c>
      <c r="J170" s="2">
        <v>34500</v>
      </c>
      <c r="K170" s="13">
        <f>VLOOKUP(C170,Summary!$D$6:$E$12,2,0)</f>
        <v>0.19</v>
      </c>
      <c r="L170" s="2" t="s">
        <v>83</v>
      </c>
      <c r="M170" s="15">
        <f t="shared" si="2"/>
        <v>6555</v>
      </c>
      <c r="N170" s="2">
        <v>4830</v>
      </c>
      <c r="O170" s="2">
        <v>29670</v>
      </c>
      <c r="P170" s="2">
        <v>23000</v>
      </c>
      <c r="Q170" s="2">
        <v>6670</v>
      </c>
      <c r="R170" s="1">
        <v>44936</v>
      </c>
    </row>
    <row r="171" spans="1:18" x14ac:dyDescent="0.25">
      <c r="A171">
        <v>90435</v>
      </c>
      <c r="B171" t="s">
        <v>29</v>
      </c>
      <c r="C171" t="s">
        <v>48</v>
      </c>
      <c r="D171" t="s">
        <v>40</v>
      </c>
      <c r="E171" t="s">
        <v>31</v>
      </c>
      <c r="F171">
        <v>1143</v>
      </c>
      <c r="G171" t="str">
        <f>_xlfn.XLOOKUP(C171,Summary!$D$6:$D$12,Summary!$C$6:$C$12)</f>
        <v>Luigi</v>
      </c>
      <c r="H171" s="2">
        <v>10</v>
      </c>
      <c r="I171" s="2">
        <v>7</v>
      </c>
      <c r="J171" s="2">
        <v>8001</v>
      </c>
      <c r="K171" s="13">
        <f>VLOOKUP(C171,Summary!$D$6:$E$12,2,0)</f>
        <v>0.22</v>
      </c>
      <c r="L171" s="2" t="s">
        <v>83</v>
      </c>
      <c r="M171" s="15">
        <f t="shared" si="2"/>
        <v>1760.22</v>
      </c>
      <c r="N171" s="2">
        <v>0</v>
      </c>
      <c r="O171" s="2">
        <v>8001</v>
      </c>
      <c r="P171" s="2">
        <v>5715</v>
      </c>
      <c r="Q171" s="2">
        <v>2286</v>
      </c>
      <c r="R171" s="1">
        <v>45090</v>
      </c>
    </row>
    <row r="172" spans="1:18" x14ac:dyDescent="0.25">
      <c r="A172">
        <v>87160</v>
      </c>
      <c r="B172" t="s">
        <v>36</v>
      </c>
      <c r="C172" t="s">
        <v>49</v>
      </c>
      <c r="D172" t="s">
        <v>42</v>
      </c>
      <c r="E172" t="s">
        <v>45</v>
      </c>
      <c r="F172">
        <v>3244.5</v>
      </c>
      <c r="G172" t="str">
        <f>_xlfn.XLOOKUP(C172,Summary!$D$6:$D$12,Summary!$C$6:$C$12)</f>
        <v xml:space="preserve">Klaas </v>
      </c>
      <c r="H172" s="2">
        <v>250</v>
      </c>
      <c r="I172" s="2">
        <v>12</v>
      </c>
      <c r="J172" s="2">
        <v>38934</v>
      </c>
      <c r="K172" s="13">
        <f>VLOOKUP(C172,Summary!$D$6:$E$12,2,0)</f>
        <v>0.24</v>
      </c>
      <c r="L172" s="2" t="s">
        <v>83</v>
      </c>
      <c r="M172" s="15">
        <f t="shared" si="2"/>
        <v>9344.16</v>
      </c>
      <c r="N172" s="2">
        <v>2725.38</v>
      </c>
      <c r="O172" s="2">
        <v>36208.620000000003</v>
      </c>
      <c r="P172" s="2">
        <v>9733.5</v>
      </c>
      <c r="Q172" s="2">
        <v>26475.120000000003</v>
      </c>
      <c r="R172" s="1">
        <v>45177</v>
      </c>
    </row>
    <row r="173" spans="1:18" x14ac:dyDescent="0.25">
      <c r="A173">
        <v>89813</v>
      </c>
      <c r="B173" t="s">
        <v>38</v>
      </c>
      <c r="C173" t="s">
        <v>32</v>
      </c>
      <c r="D173" t="s">
        <v>30</v>
      </c>
      <c r="E173" t="s">
        <v>46</v>
      </c>
      <c r="F173">
        <v>1085</v>
      </c>
      <c r="G173" t="str">
        <f>_xlfn.XLOOKUP(C173,Summary!$D$6:$D$12,Summary!$C$6:$C$12)</f>
        <v>Bertha</v>
      </c>
      <c r="H173" s="2">
        <v>3</v>
      </c>
      <c r="I173" s="2">
        <v>125</v>
      </c>
      <c r="J173" s="2">
        <v>135625</v>
      </c>
      <c r="K173" s="13">
        <f>VLOOKUP(C173,Summary!$D$6:$E$12,2,0)</f>
        <v>0.19</v>
      </c>
      <c r="L173" s="2" t="s">
        <v>84</v>
      </c>
      <c r="M173" s="15">
        <f t="shared" si="2"/>
        <v>0</v>
      </c>
      <c r="N173" s="2">
        <v>20343.75</v>
      </c>
      <c r="O173" s="2">
        <v>115281.25</v>
      </c>
      <c r="P173" s="2">
        <v>130200</v>
      </c>
      <c r="Q173" s="2">
        <v>-14918.75</v>
      </c>
      <c r="R173" s="1">
        <v>45222</v>
      </c>
    </row>
    <row r="174" spans="1:18" x14ac:dyDescent="0.25">
      <c r="A174">
        <v>42111</v>
      </c>
      <c r="B174" t="s">
        <v>36</v>
      </c>
      <c r="C174" t="s">
        <v>47</v>
      </c>
      <c r="D174" t="s">
        <v>35</v>
      </c>
      <c r="E174" t="s">
        <v>46</v>
      </c>
      <c r="F174">
        <v>2661</v>
      </c>
      <c r="G174" t="str">
        <f>_xlfn.XLOOKUP(C174,Summary!$D$6:$D$12,Summary!$C$6:$C$12)</f>
        <v>Pedro</v>
      </c>
      <c r="H174" s="2">
        <v>5</v>
      </c>
      <c r="I174" s="2">
        <v>12</v>
      </c>
      <c r="J174" s="2">
        <v>31932</v>
      </c>
      <c r="K174" s="13">
        <f>VLOOKUP(C174,Summary!$D$6:$E$12,2,0)</f>
        <v>0.21</v>
      </c>
      <c r="L174" s="2" t="s">
        <v>83</v>
      </c>
      <c r="M174" s="15">
        <f t="shared" si="2"/>
        <v>6705.7199999999993</v>
      </c>
      <c r="N174" s="2">
        <v>3831.84</v>
      </c>
      <c r="O174" s="2">
        <v>28100.16</v>
      </c>
      <c r="P174" s="2">
        <v>7983</v>
      </c>
      <c r="Q174" s="2">
        <v>20117.16</v>
      </c>
      <c r="R174" s="1">
        <v>45258</v>
      </c>
    </row>
    <row r="175" spans="1:18" x14ac:dyDescent="0.25">
      <c r="A175">
        <v>56997</v>
      </c>
      <c r="B175" t="s">
        <v>33</v>
      </c>
      <c r="C175" t="s">
        <v>49</v>
      </c>
      <c r="D175" t="s">
        <v>40</v>
      </c>
      <c r="E175" t="s">
        <v>46</v>
      </c>
      <c r="F175">
        <v>1743</v>
      </c>
      <c r="G175" t="str">
        <f>_xlfn.XLOOKUP(C175,Summary!$D$6:$D$12,Summary!$C$6:$C$12)</f>
        <v xml:space="preserve">Klaas </v>
      </c>
      <c r="H175" s="2">
        <v>10</v>
      </c>
      <c r="I175" s="2">
        <v>15</v>
      </c>
      <c r="J175" s="2">
        <v>26145</v>
      </c>
      <c r="K175" s="13">
        <f>VLOOKUP(C175,Summary!$D$6:$E$12,2,0)</f>
        <v>0.24</v>
      </c>
      <c r="L175" s="2" t="s">
        <v>84</v>
      </c>
      <c r="M175" s="15">
        <f t="shared" si="2"/>
        <v>0</v>
      </c>
      <c r="N175" s="2">
        <v>3660.3</v>
      </c>
      <c r="O175" s="2">
        <v>22484.7</v>
      </c>
      <c r="P175" s="2">
        <v>17430</v>
      </c>
      <c r="Q175" s="2">
        <v>5054.7000000000007</v>
      </c>
      <c r="R175" s="1">
        <v>45011</v>
      </c>
    </row>
    <row r="176" spans="1:18" x14ac:dyDescent="0.25">
      <c r="A176">
        <v>20097</v>
      </c>
      <c r="B176" t="s">
        <v>29</v>
      </c>
      <c r="C176" t="s">
        <v>37</v>
      </c>
      <c r="D176" t="s">
        <v>40</v>
      </c>
      <c r="E176" t="s">
        <v>46</v>
      </c>
      <c r="F176">
        <v>2708</v>
      </c>
      <c r="G176" t="str">
        <f>_xlfn.XLOOKUP(C176,Summary!$D$6:$D$12,Summary!$C$6:$C$12)</f>
        <v>Ciarán</v>
      </c>
      <c r="H176" s="2">
        <v>10</v>
      </c>
      <c r="I176" s="2">
        <v>20</v>
      </c>
      <c r="J176" s="2">
        <v>54160</v>
      </c>
      <c r="K176" s="13">
        <f>VLOOKUP(C176,Summary!$D$6:$E$12,2,0)</f>
        <v>0.23</v>
      </c>
      <c r="L176" s="2" t="s">
        <v>83</v>
      </c>
      <c r="M176" s="15">
        <f t="shared" si="2"/>
        <v>12456.800000000001</v>
      </c>
      <c r="N176" s="2">
        <v>7040.8</v>
      </c>
      <c r="O176" s="2">
        <v>47119.199999999997</v>
      </c>
      <c r="P176" s="2">
        <v>27080</v>
      </c>
      <c r="Q176" s="2">
        <v>20039.199999999997</v>
      </c>
      <c r="R176" s="1">
        <v>45140</v>
      </c>
    </row>
    <row r="177" spans="1:18" x14ac:dyDescent="0.25">
      <c r="A177">
        <v>29006</v>
      </c>
      <c r="B177" t="s">
        <v>39</v>
      </c>
      <c r="C177" t="s">
        <v>48</v>
      </c>
      <c r="D177" t="s">
        <v>30</v>
      </c>
      <c r="E177" t="s">
        <v>46</v>
      </c>
      <c r="F177">
        <v>1010</v>
      </c>
      <c r="G177" t="str">
        <f>_xlfn.XLOOKUP(C177,Summary!$D$6:$D$12,Summary!$C$6:$C$12)</f>
        <v>Luigi</v>
      </c>
      <c r="H177" s="2">
        <v>3</v>
      </c>
      <c r="I177" s="2">
        <v>300</v>
      </c>
      <c r="J177" s="2">
        <v>303000</v>
      </c>
      <c r="K177" s="13">
        <f>VLOOKUP(C177,Summary!$D$6:$E$12,2,0)</f>
        <v>0.22</v>
      </c>
      <c r="L177" s="2" t="s">
        <v>83</v>
      </c>
      <c r="M177" s="15">
        <f t="shared" si="2"/>
        <v>66660</v>
      </c>
      <c r="N177" s="2">
        <v>42420</v>
      </c>
      <c r="O177" s="2">
        <v>260580</v>
      </c>
      <c r="P177" s="2">
        <v>252500</v>
      </c>
      <c r="Q177" s="2">
        <v>8080</v>
      </c>
      <c r="R177" s="1">
        <v>45011</v>
      </c>
    </row>
    <row r="178" spans="1:18" x14ac:dyDescent="0.25">
      <c r="A178">
        <v>28077</v>
      </c>
      <c r="B178" t="s">
        <v>39</v>
      </c>
      <c r="C178" t="s">
        <v>37</v>
      </c>
      <c r="D178" t="s">
        <v>40</v>
      </c>
      <c r="E178" t="s">
        <v>46</v>
      </c>
      <c r="F178">
        <v>591</v>
      </c>
      <c r="G178" t="str">
        <f>_xlfn.XLOOKUP(C178,Summary!$D$6:$D$12,Summary!$C$6:$C$12)</f>
        <v>Ciarán</v>
      </c>
      <c r="H178" s="2">
        <v>10</v>
      </c>
      <c r="I178" s="2">
        <v>300</v>
      </c>
      <c r="J178" s="2">
        <v>177300</v>
      </c>
      <c r="K178" s="13">
        <f>VLOOKUP(C178,Summary!$D$6:$E$12,2,0)</f>
        <v>0.23</v>
      </c>
      <c r="L178" s="2" t="s">
        <v>84</v>
      </c>
      <c r="M178" s="15">
        <f t="shared" si="2"/>
        <v>0</v>
      </c>
      <c r="N178" s="2">
        <v>17730</v>
      </c>
      <c r="O178" s="2">
        <v>159570</v>
      </c>
      <c r="P178" s="2">
        <v>147750</v>
      </c>
      <c r="Q178" s="2">
        <v>11820</v>
      </c>
      <c r="R178" s="1">
        <v>45262</v>
      </c>
    </row>
    <row r="179" spans="1:18" x14ac:dyDescent="0.25">
      <c r="A179">
        <v>53305</v>
      </c>
      <c r="B179" t="s">
        <v>36</v>
      </c>
      <c r="C179" t="s">
        <v>48</v>
      </c>
      <c r="D179" t="s">
        <v>43</v>
      </c>
      <c r="E179" t="s">
        <v>46</v>
      </c>
      <c r="F179">
        <v>2015</v>
      </c>
      <c r="G179" t="str">
        <f>_xlfn.XLOOKUP(C179,Summary!$D$6:$D$12,Summary!$C$6:$C$12)</f>
        <v>Luigi</v>
      </c>
      <c r="H179" s="2">
        <v>260</v>
      </c>
      <c r="I179" s="2">
        <v>12</v>
      </c>
      <c r="J179" s="2">
        <v>24180</v>
      </c>
      <c r="K179" s="13">
        <f>VLOOKUP(C179,Summary!$D$6:$E$12,2,0)</f>
        <v>0.22</v>
      </c>
      <c r="L179" s="2" t="s">
        <v>83</v>
      </c>
      <c r="M179" s="15">
        <f t="shared" si="2"/>
        <v>5319.6</v>
      </c>
      <c r="N179" s="2">
        <v>3385.2</v>
      </c>
      <c r="O179" s="2">
        <v>20794.8</v>
      </c>
      <c r="P179" s="2">
        <v>6045</v>
      </c>
      <c r="Q179" s="2">
        <v>14749.8</v>
      </c>
      <c r="R179" s="1">
        <v>44930</v>
      </c>
    </row>
    <row r="180" spans="1:18" x14ac:dyDescent="0.25">
      <c r="A180">
        <v>51955</v>
      </c>
      <c r="B180" t="s">
        <v>29</v>
      </c>
      <c r="C180" t="s">
        <v>49</v>
      </c>
      <c r="D180" t="s">
        <v>40</v>
      </c>
      <c r="E180" t="s">
        <v>46</v>
      </c>
      <c r="F180">
        <v>723</v>
      </c>
      <c r="G180" t="str">
        <f>_xlfn.XLOOKUP(C180,Summary!$D$6:$D$12,Summary!$C$6:$C$12)</f>
        <v xml:space="preserve">Klaas </v>
      </c>
      <c r="H180" s="2">
        <v>10</v>
      </c>
      <c r="I180" s="2">
        <v>7</v>
      </c>
      <c r="J180" s="2">
        <v>5061</v>
      </c>
      <c r="K180" s="13">
        <f>VLOOKUP(C180,Summary!$D$6:$E$12,2,0)</f>
        <v>0.24</v>
      </c>
      <c r="L180" s="2" t="s">
        <v>84</v>
      </c>
      <c r="M180" s="15">
        <f t="shared" si="2"/>
        <v>0</v>
      </c>
      <c r="N180" s="2">
        <v>759.15000000000009</v>
      </c>
      <c r="O180" s="2">
        <v>4301.8500000000004</v>
      </c>
      <c r="P180" s="2">
        <v>3615</v>
      </c>
      <c r="Q180" s="2">
        <v>686.85000000000014</v>
      </c>
      <c r="R180" s="1">
        <v>45190</v>
      </c>
    </row>
    <row r="181" spans="1:18" x14ac:dyDescent="0.25">
      <c r="A181">
        <v>43004</v>
      </c>
      <c r="B181" t="s">
        <v>33</v>
      </c>
      <c r="C181" t="s">
        <v>37</v>
      </c>
      <c r="D181" t="s">
        <v>40</v>
      </c>
      <c r="E181" t="s">
        <v>44</v>
      </c>
      <c r="F181">
        <v>747</v>
      </c>
      <c r="G181" t="str">
        <f>_xlfn.XLOOKUP(C181,Summary!$D$6:$D$12,Summary!$C$6:$C$12)</f>
        <v>Ciarán</v>
      </c>
      <c r="H181" s="2">
        <v>10</v>
      </c>
      <c r="I181" s="2">
        <v>15</v>
      </c>
      <c r="J181" s="2">
        <v>11205</v>
      </c>
      <c r="K181" s="13">
        <f>VLOOKUP(C181,Summary!$D$6:$E$12,2,0)</f>
        <v>0.23</v>
      </c>
      <c r="L181" s="2" t="s">
        <v>84</v>
      </c>
      <c r="M181" s="15">
        <f t="shared" si="2"/>
        <v>0</v>
      </c>
      <c r="N181" s="2">
        <v>112.05</v>
      </c>
      <c r="O181" s="2">
        <v>11092.95</v>
      </c>
      <c r="P181" s="2">
        <v>7470</v>
      </c>
      <c r="Q181" s="2">
        <v>3622.9500000000007</v>
      </c>
      <c r="R181" s="1">
        <v>44981</v>
      </c>
    </row>
    <row r="182" spans="1:18" x14ac:dyDescent="0.25">
      <c r="A182">
        <v>17015</v>
      </c>
      <c r="B182" t="s">
        <v>29</v>
      </c>
      <c r="C182" t="s">
        <v>32</v>
      </c>
      <c r="D182" t="s">
        <v>35</v>
      </c>
      <c r="E182" t="s">
        <v>45</v>
      </c>
      <c r="F182">
        <v>1159</v>
      </c>
      <c r="G182" t="str">
        <f>_xlfn.XLOOKUP(C182,Summary!$D$6:$D$12,Summary!$C$6:$C$12)</f>
        <v>Bertha</v>
      </c>
      <c r="H182" s="2">
        <v>5</v>
      </c>
      <c r="I182" s="2">
        <v>7</v>
      </c>
      <c r="J182" s="2">
        <v>8113</v>
      </c>
      <c r="K182" s="13">
        <f>VLOOKUP(C182,Summary!$D$6:$E$12,2,0)</f>
        <v>0.19</v>
      </c>
      <c r="L182" s="2" t="s">
        <v>83</v>
      </c>
      <c r="M182" s="15">
        <f t="shared" si="2"/>
        <v>1541.47</v>
      </c>
      <c r="N182" s="2">
        <v>405.65</v>
      </c>
      <c r="O182" s="2">
        <v>7707.35</v>
      </c>
      <c r="P182" s="2">
        <v>5795</v>
      </c>
      <c r="Q182" s="2">
        <v>1912.3500000000004</v>
      </c>
      <c r="R182" s="1">
        <v>45170</v>
      </c>
    </row>
    <row r="183" spans="1:18" x14ac:dyDescent="0.25">
      <c r="A183">
        <v>12118</v>
      </c>
      <c r="B183" t="s">
        <v>29</v>
      </c>
      <c r="C183" t="s">
        <v>32</v>
      </c>
      <c r="D183" t="s">
        <v>40</v>
      </c>
      <c r="E183" t="s">
        <v>45</v>
      </c>
      <c r="F183">
        <v>1366</v>
      </c>
      <c r="G183" t="str">
        <f>_xlfn.XLOOKUP(C183,Summary!$D$6:$D$12,Summary!$C$6:$C$12)</f>
        <v>Bertha</v>
      </c>
      <c r="H183" s="2">
        <v>10</v>
      </c>
      <c r="I183" s="2">
        <v>20</v>
      </c>
      <c r="J183" s="2">
        <v>27320</v>
      </c>
      <c r="K183" s="13">
        <f>VLOOKUP(C183,Summary!$D$6:$E$12,2,0)</f>
        <v>0.19</v>
      </c>
      <c r="L183" s="2" t="s">
        <v>83</v>
      </c>
      <c r="M183" s="15">
        <f t="shared" si="2"/>
        <v>5190.8</v>
      </c>
      <c r="N183" s="2">
        <v>2185.6</v>
      </c>
      <c r="O183" s="2">
        <v>25134.400000000001</v>
      </c>
      <c r="P183" s="2">
        <v>13660</v>
      </c>
      <c r="Q183" s="2">
        <v>11474.400000000001</v>
      </c>
      <c r="R183" s="1">
        <v>44987</v>
      </c>
    </row>
    <row r="184" spans="1:18" x14ac:dyDescent="0.25">
      <c r="A184">
        <v>16474</v>
      </c>
      <c r="B184" t="s">
        <v>39</v>
      </c>
      <c r="C184" t="s">
        <v>34</v>
      </c>
      <c r="D184" t="s">
        <v>40</v>
      </c>
      <c r="E184" t="s">
        <v>45</v>
      </c>
      <c r="F184">
        <v>448</v>
      </c>
      <c r="G184" t="str">
        <f>_xlfn.XLOOKUP(C184,Summary!$D$6:$D$12,Summary!$C$6:$C$12)</f>
        <v>Francoise</v>
      </c>
      <c r="H184" s="2">
        <v>10</v>
      </c>
      <c r="I184" s="2">
        <v>300</v>
      </c>
      <c r="J184" s="2">
        <v>134400</v>
      </c>
      <c r="K184" s="13">
        <f>VLOOKUP(C184,Summary!$D$6:$E$12,2,0)</f>
        <v>0.2</v>
      </c>
      <c r="L184" s="2" t="s">
        <v>84</v>
      </c>
      <c r="M184" s="15">
        <f t="shared" si="2"/>
        <v>0</v>
      </c>
      <c r="N184" s="2">
        <v>9408</v>
      </c>
      <c r="O184" s="2">
        <v>124992</v>
      </c>
      <c r="P184" s="2">
        <v>112000</v>
      </c>
      <c r="Q184" s="2">
        <v>12992</v>
      </c>
      <c r="R184" s="1">
        <v>45267</v>
      </c>
    </row>
    <row r="185" spans="1:18" x14ac:dyDescent="0.25">
      <c r="A185">
        <v>24496</v>
      </c>
      <c r="B185" t="s">
        <v>36</v>
      </c>
      <c r="C185" t="s">
        <v>37</v>
      </c>
      <c r="D185" t="s">
        <v>41</v>
      </c>
      <c r="E185" t="s">
        <v>31</v>
      </c>
      <c r="F185">
        <v>1545</v>
      </c>
      <c r="G185" t="str">
        <f>_xlfn.XLOOKUP(C185,Summary!$D$6:$D$12,Summary!$C$6:$C$12)</f>
        <v>Ciarán</v>
      </c>
      <c r="H185" s="2">
        <v>120</v>
      </c>
      <c r="I185" s="2">
        <v>12</v>
      </c>
      <c r="J185" s="2">
        <v>18540</v>
      </c>
      <c r="K185" s="13">
        <f>VLOOKUP(C185,Summary!$D$6:$E$12,2,0)</f>
        <v>0.23</v>
      </c>
      <c r="L185" s="2" t="s">
        <v>84</v>
      </c>
      <c r="M185" s="15">
        <f t="shared" si="2"/>
        <v>0</v>
      </c>
      <c r="N185" s="2">
        <v>0</v>
      </c>
      <c r="O185" s="2">
        <v>18540</v>
      </c>
      <c r="P185" s="2">
        <v>4635</v>
      </c>
      <c r="Q185" s="2">
        <v>13905</v>
      </c>
      <c r="R185" s="1">
        <v>45277</v>
      </c>
    </row>
    <row r="186" spans="1:18" x14ac:dyDescent="0.25">
      <c r="A186">
        <v>53800</v>
      </c>
      <c r="B186" t="s">
        <v>38</v>
      </c>
      <c r="C186" t="s">
        <v>32</v>
      </c>
      <c r="D186" t="s">
        <v>42</v>
      </c>
      <c r="E186" t="s">
        <v>46</v>
      </c>
      <c r="F186">
        <v>552</v>
      </c>
      <c r="G186" t="str">
        <f>_xlfn.XLOOKUP(C186,Summary!$D$6:$D$12,Summary!$C$6:$C$12)</f>
        <v>Bertha</v>
      </c>
      <c r="H186" s="2">
        <v>250</v>
      </c>
      <c r="I186" s="2">
        <v>125</v>
      </c>
      <c r="J186" s="2">
        <v>69000</v>
      </c>
      <c r="K186" s="13">
        <f>VLOOKUP(C186,Summary!$D$6:$E$12,2,0)</f>
        <v>0.19</v>
      </c>
      <c r="L186" s="2" t="s">
        <v>84</v>
      </c>
      <c r="M186" s="15">
        <f t="shared" si="2"/>
        <v>0</v>
      </c>
      <c r="N186" s="2">
        <v>10350</v>
      </c>
      <c r="O186" s="2">
        <v>58650</v>
      </c>
      <c r="P186" s="2">
        <v>66240</v>
      </c>
      <c r="Q186" s="2">
        <v>-7590</v>
      </c>
      <c r="R186" s="1">
        <v>45206</v>
      </c>
    </row>
    <row r="187" spans="1:18" x14ac:dyDescent="0.25">
      <c r="A187">
        <v>87427</v>
      </c>
      <c r="B187" t="s">
        <v>38</v>
      </c>
      <c r="C187" t="s">
        <v>37</v>
      </c>
      <c r="D187" t="s">
        <v>42</v>
      </c>
      <c r="E187" t="s">
        <v>46</v>
      </c>
      <c r="F187">
        <v>2387</v>
      </c>
      <c r="G187" t="str">
        <f>_xlfn.XLOOKUP(C187,Summary!$D$6:$D$12,Summary!$C$6:$C$12)</f>
        <v>Ciarán</v>
      </c>
      <c r="H187" s="2">
        <v>250</v>
      </c>
      <c r="I187" s="2">
        <v>125</v>
      </c>
      <c r="J187" s="2">
        <v>298375</v>
      </c>
      <c r="K187" s="13">
        <f>VLOOKUP(C187,Summary!$D$6:$E$12,2,0)</f>
        <v>0.23</v>
      </c>
      <c r="L187" s="2" t="s">
        <v>84</v>
      </c>
      <c r="M187" s="15">
        <f t="shared" si="2"/>
        <v>0</v>
      </c>
      <c r="N187" s="2">
        <v>35805</v>
      </c>
      <c r="O187" s="2">
        <v>262570</v>
      </c>
      <c r="P187" s="2">
        <v>286440</v>
      </c>
      <c r="Q187" s="2">
        <v>-23870</v>
      </c>
      <c r="R187" s="1">
        <v>45071</v>
      </c>
    </row>
    <row r="188" spans="1:18" x14ac:dyDescent="0.25">
      <c r="A188">
        <v>65221</v>
      </c>
      <c r="B188" t="s">
        <v>36</v>
      </c>
      <c r="C188" t="s">
        <v>47</v>
      </c>
      <c r="D188" t="s">
        <v>30</v>
      </c>
      <c r="E188" t="s">
        <v>45</v>
      </c>
      <c r="F188">
        <v>562</v>
      </c>
      <c r="G188" t="str">
        <f>_xlfn.XLOOKUP(C188,Summary!$D$6:$D$12,Summary!$C$6:$C$12)</f>
        <v>Pedro</v>
      </c>
      <c r="H188" s="2">
        <v>3</v>
      </c>
      <c r="I188" s="2">
        <v>12</v>
      </c>
      <c r="J188" s="2">
        <v>6744</v>
      </c>
      <c r="K188" s="13">
        <f>VLOOKUP(C188,Summary!$D$6:$E$12,2,0)</f>
        <v>0.21</v>
      </c>
      <c r="L188" s="2" t="s">
        <v>84</v>
      </c>
      <c r="M188" s="15">
        <f t="shared" si="2"/>
        <v>0</v>
      </c>
      <c r="N188" s="2">
        <v>404.64</v>
      </c>
      <c r="O188" s="2">
        <v>6339.36</v>
      </c>
      <c r="P188" s="2">
        <v>1686</v>
      </c>
      <c r="Q188" s="2">
        <v>4653.3599999999997</v>
      </c>
      <c r="R188" s="1">
        <v>45140</v>
      </c>
    </row>
    <row r="189" spans="1:18" x14ac:dyDescent="0.25">
      <c r="A189">
        <v>59564</v>
      </c>
      <c r="B189" t="s">
        <v>36</v>
      </c>
      <c r="C189" t="s">
        <v>37</v>
      </c>
      <c r="D189" t="s">
        <v>40</v>
      </c>
      <c r="E189" t="s">
        <v>44</v>
      </c>
      <c r="F189">
        <v>1369.5</v>
      </c>
      <c r="G189" t="str">
        <f>_xlfn.XLOOKUP(C189,Summary!$D$6:$D$12,Summary!$C$6:$C$12)</f>
        <v>Ciarán</v>
      </c>
      <c r="H189" s="2">
        <v>10</v>
      </c>
      <c r="I189" s="2">
        <v>12</v>
      </c>
      <c r="J189" s="2">
        <v>16434</v>
      </c>
      <c r="K189" s="13">
        <f>VLOOKUP(C189,Summary!$D$6:$E$12,2,0)</f>
        <v>0.23</v>
      </c>
      <c r="L189" s="2" t="s">
        <v>84</v>
      </c>
      <c r="M189" s="15">
        <f t="shared" si="2"/>
        <v>0</v>
      </c>
      <c r="N189" s="2">
        <v>493.02</v>
      </c>
      <c r="O189" s="2">
        <v>15940.98</v>
      </c>
      <c r="P189" s="2">
        <v>4108.5</v>
      </c>
      <c r="Q189" s="2">
        <v>11832.48</v>
      </c>
      <c r="R189" s="1">
        <v>45195</v>
      </c>
    </row>
    <row r="190" spans="1:18" x14ac:dyDescent="0.25">
      <c r="A190">
        <v>48363</v>
      </c>
      <c r="B190" t="s">
        <v>38</v>
      </c>
      <c r="C190" t="s">
        <v>34</v>
      </c>
      <c r="D190" t="s">
        <v>40</v>
      </c>
      <c r="E190" t="s">
        <v>44</v>
      </c>
      <c r="F190">
        <v>787</v>
      </c>
      <c r="G190" t="str">
        <f>_xlfn.XLOOKUP(C190,Summary!$D$6:$D$12,Summary!$C$6:$C$12)</f>
        <v>Francoise</v>
      </c>
      <c r="H190" s="2">
        <v>10</v>
      </c>
      <c r="I190" s="2">
        <v>125</v>
      </c>
      <c r="J190" s="2">
        <v>98375</v>
      </c>
      <c r="K190" s="13">
        <f>VLOOKUP(C190,Summary!$D$6:$E$12,2,0)</f>
        <v>0.2</v>
      </c>
      <c r="L190" s="2" t="s">
        <v>83</v>
      </c>
      <c r="M190" s="15">
        <f t="shared" si="2"/>
        <v>19675</v>
      </c>
      <c r="N190" s="2">
        <v>983.75</v>
      </c>
      <c r="O190" s="2">
        <v>97391.25</v>
      </c>
      <c r="P190" s="2">
        <v>94440</v>
      </c>
      <c r="Q190" s="2">
        <v>2951.25</v>
      </c>
      <c r="R190" s="1">
        <v>45029</v>
      </c>
    </row>
    <row r="191" spans="1:18" x14ac:dyDescent="0.25">
      <c r="A191">
        <v>25283</v>
      </c>
      <c r="B191" t="s">
        <v>33</v>
      </c>
      <c r="C191" t="s">
        <v>49</v>
      </c>
      <c r="D191" t="s">
        <v>40</v>
      </c>
      <c r="E191" t="s">
        <v>31</v>
      </c>
      <c r="F191">
        <v>2152</v>
      </c>
      <c r="G191" t="str">
        <f>_xlfn.XLOOKUP(C191,Summary!$D$6:$D$12,Summary!$C$6:$C$12)</f>
        <v xml:space="preserve">Klaas </v>
      </c>
      <c r="H191" s="2">
        <v>10</v>
      </c>
      <c r="I191" s="2">
        <v>15</v>
      </c>
      <c r="J191" s="2">
        <v>32280</v>
      </c>
      <c r="K191" s="13">
        <f>VLOOKUP(C191,Summary!$D$6:$E$12,2,0)</f>
        <v>0.24</v>
      </c>
      <c r="L191" s="2" t="s">
        <v>84</v>
      </c>
      <c r="M191" s="15">
        <f t="shared" si="2"/>
        <v>0</v>
      </c>
      <c r="N191" s="2">
        <v>0</v>
      </c>
      <c r="O191" s="2">
        <v>32280</v>
      </c>
      <c r="P191" s="2">
        <v>21520</v>
      </c>
      <c r="Q191" s="2">
        <v>10760</v>
      </c>
      <c r="R191" s="1">
        <v>45099</v>
      </c>
    </row>
    <row r="192" spans="1:18" x14ac:dyDescent="0.25">
      <c r="A192">
        <v>64885</v>
      </c>
      <c r="B192" t="s">
        <v>38</v>
      </c>
      <c r="C192" t="s">
        <v>37</v>
      </c>
      <c r="D192" t="s">
        <v>42</v>
      </c>
      <c r="E192" t="s">
        <v>44</v>
      </c>
      <c r="F192">
        <v>2729</v>
      </c>
      <c r="G192" t="str">
        <f>_xlfn.XLOOKUP(C192,Summary!$D$6:$D$12,Summary!$C$6:$C$12)</f>
        <v>Ciarán</v>
      </c>
      <c r="H192" s="2">
        <v>250</v>
      </c>
      <c r="I192" s="2">
        <v>125</v>
      </c>
      <c r="J192" s="2">
        <v>341125</v>
      </c>
      <c r="K192" s="13">
        <f>VLOOKUP(C192,Summary!$D$6:$E$12,2,0)</f>
        <v>0.23</v>
      </c>
      <c r="L192" s="2" t="s">
        <v>83</v>
      </c>
      <c r="M192" s="15">
        <f t="shared" si="2"/>
        <v>78458.75</v>
      </c>
      <c r="N192" s="2">
        <v>6822.5</v>
      </c>
      <c r="O192" s="2">
        <v>334302.5</v>
      </c>
      <c r="P192" s="2">
        <v>327480</v>
      </c>
      <c r="Q192" s="2">
        <v>6822.5</v>
      </c>
      <c r="R192" s="1">
        <v>45206</v>
      </c>
    </row>
    <row r="193" spans="1:18" x14ac:dyDescent="0.25">
      <c r="A193">
        <v>21823</v>
      </c>
      <c r="B193" t="s">
        <v>29</v>
      </c>
      <c r="C193" t="s">
        <v>34</v>
      </c>
      <c r="D193" t="s">
        <v>40</v>
      </c>
      <c r="E193" t="s">
        <v>46</v>
      </c>
      <c r="F193">
        <v>2696</v>
      </c>
      <c r="G193" t="str">
        <f>_xlfn.XLOOKUP(C193,Summary!$D$6:$D$12,Summary!$C$6:$C$12)</f>
        <v>Francoise</v>
      </c>
      <c r="H193" s="2">
        <v>10</v>
      </c>
      <c r="I193" s="2">
        <v>7</v>
      </c>
      <c r="J193" s="2">
        <v>18872</v>
      </c>
      <c r="K193" s="13">
        <f>VLOOKUP(C193,Summary!$D$6:$E$12,2,0)</f>
        <v>0.2</v>
      </c>
      <c r="L193" s="2" t="s">
        <v>84</v>
      </c>
      <c r="M193" s="15">
        <f t="shared" si="2"/>
        <v>0</v>
      </c>
      <c r="N193" s="2">
        <v>2453.36</v>
      </c>
      <c r="O193" s="2">
        <v>16418.64</v>
      </c>
      <c r="P193" s="2">
        <v>13480</v>
      </c>
      <c r="Q193" s="2">
        <v>2938.6399999999994</v>
      </c>
      <c r="R193" s="1">
        <v>44964</v>
      </c>
    </row>
    <row r="194" spans="1:18" x14ac:dyDescent="0.25">
      <c r="A194">
        <v>15439</v>
      </c>
      <c r="B194" t="s">
        <v>36</v>
      </c>
      <c r="C194" t="s">
        <v>32</v>
      </c>
      <c r="D194" t="s">
        <v>42</v>
      </c>
      <c r="E194" t="s">
        <v>44</v>
      </c>
      <c r="F194">
        <v>2479</v>
      </c>
      <c r="G194" t="str">
        <f>_xlfn.XLOOKUP(C194,Summary!$D$6:$D$12,Summary!$C$6:$C$12)</f>
        <v>Bertha</v>
      </c>
      <c r="H194" s="2">
        <v>250</v>
      </c>
      <c r="I194" s="2">
        <v>12</v>
      </c>
      <c r="J194" s="2">
        <v>29748</v>
      </c>
      <c r="K194" s="13">
        <f>VLOOKUP(C194,Summary!$D$6:$E$12,2,0)</f>
        <v>0.19</v>
      </c>
      <c r="L194" s="2" t="s">
        <v>84</v>
      </c>
      <c r="M194" s="15">
        <f t="shared" si="2"/>
        <v>0</v>
      </c>
      <c r="N194" s="2">
        <v>892.44</v>
      </c>
      <c r="O194" s="2">
        <v>28855.56</v>
      </c>
      <c r="P194" s="2">
        <v>7437</v>
      </c>
      <c r="Q194" s="2">
        <v>21418.560000000001</v>
      </c>
      <c r="R194" s="1">
        <v>45210</v>
      </c>
    </row>
    <row r="195" spans="1:18" x14ac:dyDescent="0.25">
      <c r="A195">
        <v>67588</v>
      </c>
      <c r="B195" t="s">
        <v>29</v>
      </c>
      <c r="C195" t="s">
        <v>34</v>
      </c>
      <c r="D195" t="s">
        <v>42</v>
      </c>
      <c r="E195" t="s">
        <v>46</v>
      </c>
      <c r="F195">
        <v>1281</v>
      </c>
      <c r="G195" t="str">
        <f>_xlfn.XLOOKUP(C195,Summary!$D$6:$D$12,Summary!$C$6:$C$12)</f>
        <v>Francoise</v>
      </c>
      <c r="H195" s="2">
        <v>250</v>
      </c>
      <c r="I195" s="2">
        <v>350</v>
      </c>
      <c r="J195" s="2">
        <v>448350</v>
      </c>
      <c r="K195" s="13">
        <f>VLOOKUP(C195,Summary!$D$6:$E$12,2,0)</f>
        <v>0.2</v>
      </c>
      <c r="L195" s="2" t="s">
        <v>84</v>
      </c>
      <c r="M195" s="15">
        <f t="shared" ref="M195:M258" si="3">IF(L195="Yes",J195*K195,0)</f>
        <v>0</v>
      </c>
      <c r="N195" s="2">
        <v>62769</v>
      </c>
      <c r="O195" s="2">
        <v>385581</v>
      </c>
      <c r="P195" s="2">
        <v>333060</v>
      </c>
      <c r="Q195" s="2">
        <v>52521</v>
      </c>
      <c r="R195" s="1">
        <v>45105</v>
      </c>
    </row>
    <row r="196" spans="1:18" x14ac:dyDescent="0.25">
      <c r="A196">
        <v>70682</v>
      </c>
      <c r="B196" t="s">
        <v>29</v>
      </c>
      <c r="C196" t="s">
        <v>34</v>
      </c>
      <c r="D196" t="s">
        <v>40</v>
      </c>
      <c r="E196" t="s">
        <v>46</v>
      </c>
      <c r="F196">
        <v>1954</v>
      </c>
      <c r="G196" t="str">
        <f>_xlfn.XLOOKUP(C196,Summary!$D$6:$D$12,Summary!$C$6:$C$12)</f>
        <v>Francoise</v>
      </c>
      <c r="H196" s="2">
        <v>10</v>
      </c>
      <c r="I196" s="2">
        <v>20</v>
      </c>
      <c r="J196" s="2">
        <v>39080</v>
      </c>
      <c r="K196" s="13">
        <f>VLOOKUP(C196,Summary!$D$6:$E$12,2,0)</f>
        <v>0.2</v>
      </c>
      <c r="L196" s="2" t="s">
        <v>83</v>
      </c>
      <c r="M196" s="15">
        <f t="shared" si="3"/>
        <v>7816</v>
      </c>
      <c r="N196" s="2">
        <v>3908</v>
      </c>
      <c r="O196" s="2">
        <v>35172</v>
      </c>
      <c r="P196" s="2">
        <v>19540</v>
      </c>
      <c r="Q196" s="2">
        <v>15632</v>
      </c>
      <c r="R196" s="1">
        <v>45098</v>
      </c>
    </row>
    <row r="197" spans="1:18" x14ac:dyDescent="0.25">
      <c r="A197">
        <v>22499</v>
      </c>
      <c r="B197" t="s">
        <v>36</v>
      </c>
      <c r="C197" t="s">
        <v>32</v>
      </c>
      <c r="D197" t="s">
        <v>30</v>
      </c>
      <c r="E197" t="s">
        <v>44</v>
      </c>
      <c r="F197">
        <v>766</v>
      </c>
      <c r="G197" t="str">
        <f>_xlfn.XLOOKUP(C197,Summary!$D$6:$D$12,Summary!$C$6:$C$12)</f>
        <v>Bertha</v>
      </c>
      <c r="H197" s="2">
        <v>3</v>
      </c>
      <c r="I197" s="2">
        <v>12</v>
      </c>
      <c r="J197" s="2">
        <v>9192</v>
      </c>
      <c r="K197" s="13">
        <f>VLOOKUP(C197,Summary!$D$6:$E$12,2,0)</f>
        <v>0.19</v>
      </c>
      <c r="L197" s="2" t="s">
        <v>83</v>
      </c>
      <c r="M197" s="15">
        <f t="shared" si="3"/>
        <v>1746.48</v>
      </c>
      <c r="N197" s="2">
        <v>91.92</v>
      </c>
      <c r="O197" s="2">
        <v>9100.08</v>
      </c>
      <c r="P197" s="2">
        <v>2298</v>
      </c>
      <c r="Q197" s="2">
        <v>6802.08</v>
      </c>
      <c r="R197" s="1">
        <v>45048</v>
      </c>
    </row>
    <row r="198" spans="1:18" x14ac:dyDescent="0.25">
      <c r="A198">
        <v>14689</v>
      </c>
      <c r="B198" t="s">
        <v>38</v>
      </c>
      <c r="C198" t="s">
        <v>34</v>
      </c>
      <c r="D198" t="s">
        <v>30</v>
      </c>
      <c r="E198" t="s">
        <v>46</v>
      </c>
      <c r="F198">
        <v>2441</v>
      </c>
      <c r="G198" t="str">
        <f>_xlfn.XLOOKUP(C198,Summary!$D$6:$D$12,Summary!$C$6:$C$12)</f>
        <v>Francoise</v>
      </c>
      <c r="H198" s="2">
        <v>3</v>
      </c>
      <c r="I198" s="2">
        <v>125</v>
      </c>
      <c r="J198" s="2">
        <v>305125</v>
      </c>
      <c r="K198" s="13">
        <f>VLOOKUP(C198,Summary!$D$6:$E$12,2,0)</f>
        <v>0.2</v>
      </c>
      <c r="L198" s="2" t="s">
        <v>84</v>
      </c>
      <c r="M198" s="15">
        <f t="shared" si="3"/>
        <v>0</v>
      </c>
      <c r="N198" s="2">
        <v>33563.75</v>
      </c>
      <c r="O198" s="2">
        <v>271561.25</v>
      </c>
      <c r="P198" s="2">
        <v>292920</v>
      </c>
      <c r="Q198" s="2">
        <v>-21358.75</v>
      </c>
      <c r="R198" s="1">
        <v>45070</v>
      </c>
    </row>
    <row r="199" spans="1:18" x14ac:dyDescent="0.25">
      <c r="A199">
        <v>96276</v>
      </c>
      <c r="B199" t="s">
        <v>33</v>
      </c>
      <c r="C199" t="s">
        <v>34</v>
      </c>
      <c r="D199" t="s">
        <v>30</v>
      </c>
      <c r="E199" t="s">
        <v>31</v>
      </c>
      <c r="F199">
        <v>2178</v>
      </c>
      <c r="G199" t="str">
        <f>_xlfn.XLOOKUP(C199,Summary!$D$6:$D$12,Summary!$C$6:$C$12)</f>
        <v>Francoise</v>
      </c>
      <c r="H199" s="2">
        <v>3</v>
      </c>
      <c r="I199" s="2">
        <v>15</v>
      </c>
      <c r="J199" s="2">
        <v>32670</v>
      </c>
      <c r="K199" s="13">
        <f>VLOOKUP(C199,Summary!$D$6:$E$12,2,0)</f>
        <v>0.2</v>
      </c>
      <c r="L199" s="2" t="s">
        <v>84</v>
      </c>
      <c r="M199" s="15">
        <f t="shared" si="3"/>
        <v>0</v>
      </c>
      <c r="N199" s="2">
        <v>0</v>
      </c>
      <c r="O199" s="2">
        <v>32670</v>
      </c>
      <c r="P199" s="2">
        <v>21780</v>
      </c>
      <c r="Q199" s="2">
        <v>10890</v>
      </c>
      <c r="R199" s="1">
        <v>45253</v>
      </c>
    </row>
    <row r="200" spans="1:18" x14ac:dyDescent="0.25">
      <c r="A200">
        <v>37779</v>
      </c>
      <c r="B200" t="s">
        <v>38</v>
      </c>
      <c r="C200" t="s">
        <v>47</v>
      </c>
      <c r="D200" t="s">
        <v>42</v>
      </c>
      <c r="E200" t="s">
        <v>46</v>
      </c>
      <c r="F200">
        <v>554</v>
      </c>
      <c r="G200" t="str">
        <f>_xlfn.XLOOKUP(C200,Summary!$D$6:$D$12,Summary!$C$6:$C$12)</f>
        <v>Pedro</v>
      </c>
      <c r="H200" s="2">
        <v>250</v>
      </c>
      <c r="I200" s="2">
        <v>125</v>
      </c>
      <c r="J200" s="2">
        <v>69250</v>
      </c>
      <c r="K200" s="13">
        <f>VLOOKUP(C200,Summary!$D$6:$E$12,2,0)</f>
        <v>0.21</v>
      </c>
      <c r="L200" s="2" t="s">
        <v>83</v>
      </c>
      <c r="M200" s="15">
        <f t="shared" si="3"/>
        <v>14542.5</v>
      </c>
      <c r="N200" s="2">
        <v>7617.5</v>
      </c>
      <c r="O200" s="2">
        <v>61632.5</v>
      </c>
      <c r="P200" s="2">
        <v>66480</v>
      </c>
      <c r="Q200" s="2">
        <v>-4847.5</v>
      </c>
      <c r="R200" s="1">
        <v>45287</v>
      </c>
    </row>
    <row r="201" spans="1:18" x14ac:dyDescent="0.25">
      <c r="A201">
        <v>68334</v>
      </c>
      <c r="B201" t="s">
        <v>29</v>
      </c>
      <c r="C201" t="s">
        <v>37</v>
      </c>
      <c r="D201" t="s">
        <v>40</v>
      </c>
      <c r="E201" t="s">
        <v>46</v>
      </c>
      <c r="F201">
        <v>293</v>
      </c>
      <c r="G201" t="str">
        <f>_xlfn.XLOOKUP(C201,Summary!$D$6:$D$12,Summary!$C$6:$C$12)</f>
        <v>Ciarán</v>
      </c>
      <c r="H201" s="2">
        <v>10</v>
      </c>
      <c r="I201" s="2">
        <v>20</v>
      </c>
      <c r="J201" s="2">
        <v>5860</v>
      </c>
      <c r="K201" s="13">
        <f>VLOOKUP(C201,Summary!$D$6:$E$12,2,0)</f>
        <v>0.23</v>
      </c>
      <c r="L201" s="2" t="s">
        <v>83</v>
      </c>
      <c r="M201" s="15">
        <f t="shared" si="3"/>
        <v>1347.8</v>
      </c>
      <c r="N201" s="2">
        <v>879</v>
      </c>
      <c r="O201" s="2">
        <v>4981</v>
      </c>
      <c r="P201" s="2">
        <v>2930</v>
      </c>
      <c r="Q201" s="2">
        <v>2051</v>
      </c>
      <c r="R201" s="1">
        <v>44994</v>
      </c>
    </row>
    <row r="202" spans="1:18" x14ac:dyDescent="0.25">
      <c r="A202">
        <v>68902</v>
      </c>
      <c r="B202" t="s">
        <v>29</v>
      </c>
      <c r="C202" t="s">
        <v>37</v>
      </c>
      <c r="D202" t="s">
        <v>43</v>
      </c>
      <c r="E202" t="s">
        <v>31</v>
      </c>
      <c r="F202">
        <v>1143</v>
      </c>
      <c r="G202" t="str">
        <f>_xlfn.XLOOKUP(C202,Summary!$D$6:$D$12,Summary!$C$6:$C$12)</f>
        <v>Ciarán</v>
      </c>
      <c r="H202" s="2">
        <v>260</v>
      </c>
      <c r="I202" s="2">
        <v>7</v>
      </c>
      <c r="J202" s="2">
        <v>8001</v>
      </c>
      <c r="K202" s="13">
        <f>VLOOKUP(C202,Summary!$D$6:$E$12,2,0)</f>
        <v>0.23</v>
      </c>
      <c r="L202" s="2" t="s">
        <v>83</v>
      </c>
      <c r="M202" s="15">
        <f t="shared" si="3"/>
        <v>1840.23</v>
      </c>
      <c r="N202" s="2">
        <v>0</v>
      </c>
      <c r="O202" s="2">
        <v>8001</v>
      </c>
      <c r="P202" s="2">
        <v>5715</v>
      </c>
      <c r="Q202" s="2">
        <v>2286</v>
      </c>
      <c r="R202" s="1">
        <v>45239</v>
      </c>
    </row>
    <row r="203" spans="1:18" x14ac:dyDescent="0.25">
      <c r="A203">
        <v>96854</v>
      </c>
      <c r="B203" t="s">
        <v>29</v>
      </c>
      <c r="C203" t="s">
        <v>48</v>
      </c>
      <c r="D203" t="s">
        <v>40</v>
      </c>
      <c r="E203" t="s">
        <v>44</v>
      </c>
      <c r="F203">
        <v>274</v>
      </c>
      <c r="G203" t="str">
        <f>_xlfn.XLOOKUP(C203,Summary!$D$6:$D$12,Summary!$C$6:$C$12)</f>
        <v>Luigi</v>
      </c>
      <c r="H203" s="2">
        <v>10</v>
      </c>
      <c r="I203" s="2">
        <v>350</v>
      </c>
      <c r="J203" s="2">
        <v>95900</v>
      </c>
      <c r="K203" s="13">
        <f>VLOOKUP(C203,Summary!$D$6:$E$12,2,0)</f>
        <v>0.22</v>
      </c>
      <c r="L203" s="2" t="s">
        <v>83</v>
      </c>
      <c r="M203" s="15">
        <f t="shared" si="3"/>
        <v>21098</v>
      </c>
      <c r="N203" s="2">
        <v>3836</v>
      </c>
      <c r="O203" s="2">
        <v>92064</v>
      </c>
      <c r="P203" s="2">
        <v>71240</v>
      </c>
      <c r="Q203" s="2">
        <v>20824</v>
      </c>
      <c r="R203" s="1">
        <v>44948</v>
      </c>
    </row>
    <row r="204" spans="1:18" x14ac:dyDescent="0.25">
      <c r="A204">
        <v>83594</v>
      </c>
      <c r="B204" t="s">
        <v>33</v>
      </c>
      <c r="C204" t="s">
        <v>32</v>
      </c>
      <c r="D204" t="s">
        <v>40</v>
      </c>
      <c r="E204" t="s">
        <v>44</v>
      </c>
      <c r="F204">
        <v>1945</v>
      </c>
      <c r="G204" t="str">
        <f>_xlfn.XLOOKUP(C204,Summary!$D$6:$D$12,Summary!$C$6:$C$12)</f>
        <v>Bertha</v>
      </c>
      <c r="H204" s="2">
        <v>10</v>
      </c>
      <c r="I204" s="2">
        <v>15</v>
      </c>
      <c r="J204" s="2">
        <v>29175</v>
      </c>
      <c r="K204" s="13">
        <f>VLOOKUP(C204,Summary!$D$6:$E$12,2,0)</f>
        <v>0.19</v>
      </c>
      <c r="L204" s="2" t="s">
        <v>84</v>
      </c>
      <c r="M204" s="15">
        <f t="shared" si="3"/>
        <v>0</v>
      </c>
      <c r="N204" s="2">
        <v>875.25</v>
      </c>
      <c r="O204" s="2">
        <v>28299.75</v>
      </c>
      <c r="P204" s="2">
        <v>19450</v>
      </c>
      <c r="Q204" s="2">
        <v>8849.75</v>
      </c>
      <c r="R204" s="1">
        <v>45042</v>
      </c>
    </row>
    <row r="205" spans="1:18" x14ac:dyDescent="0.25">
      <c r="A205">
        <v>54758</v>
      </c>
      <c r="B205" t="s">
        <v>33</v>
      </c>
      <c r="C205" t="s">
        <v>47</v>
      </c>
      <c r="D205" t="s">
        <v>40</v>
      </c>
      <c r="E205" t="s">
        <v>31</v>
      </c>
      <c r="F205">
        <v>2472</v>
      </c>
      <c r="G205" t="str">
        <f>_xlfn.XLOOKUP(C205,Summary!$D$6:$D$12,Summary!$C$6:$C$12)</f>
        <v>Pedro</v>
      </c>
      <c r="H205" s="2">
        <v>10</v>
      </c>
      <c r="I205" s="2">
        <v>15</v>
      </c>
      <c r="J205" s="2">
        <v>37080</v>
      </c>
      <c r="K205" s="13">
        <f>VLOOKUP(C205,Summary!$D$6:$E$12,2,0)</f>
        <v>0.21</v>
      </c>
      <c r="L205" s="2" t="s">
        <v>84</v>
      </c>
      <c r="M205" s="15">
        <f t="shared" si="3"/>
        <v>0</v>
      </c>
      <c r="N205" s="2">
        <v>0</v>
      </c>
      <c r="O205" s="2">
        <v>37080</v>
      </c>
      <c r="P205" s="2">
        <v>24720</v>
      </c>
      <c r="Q205" s="2">
        <v>12360</v>
      </c>
      <c r="R205" s="1">
        <v>45056</v>
      </c>
    </row>
    <row r="206" spans="1:18" x14ac:dyDescent="0.25">
      <c r="A206">
        <v>66977</v>
      </c>
      <c r="B206" t="s">
        <v>39</v>
      </c>
      <c r="C206" t="s">
        <v>48</v>
      </c>
      <c r="D206" t="s">
        <v>35</v>
      </c>
      <c r="E206" t="s">
        <v>44</v>
      </c>
      <c r="F206">
        <v>2301</v>
      </c>
      <c r="G206" t="str">
        <f>_xlfn.XLOOKUP(C206,Summary!$D$6:$D$12,Summary!$C$6:$C$12)</f>
        <v>Luigi</v>
      </c>
      <c r="H206" s="2">
        <v>5</v>
      </c>
      <c r="I206" s="2">
        <v>300</v>
      </c>
      <c r="J206" s="2">
        <v>690300</v>
      </c>
      <c r="K206" s="13">
        <f>VLOOKUP(C206,Summary!$D$6:$E$12,2,0)</f>
        <v>0.22</v>
      </c>
      <c r="L206" s="2" t="s">
        <v>84</v>
      </c>
      <c r="M206" s="15">
        <f t="shared" si="3"/>
        <v>0</v>
      </c>
      <c r="N206" s="2">
        <v>6903</v>
      </c>
      <c r="O206" s="2">
        <v>683397</v>
      </c>
      <c r="P206" s="2">
        <v>575250</v>
      </c>
      <c r="Q206" s="2">
        <v>108147</v>
      </c>
      <c r="R206" s="1">
        <v>45143</v>
      </c>
    </row>
    <row r="207" spans="1:18" x14ac:dyDescent="0.25">
      <c r="A207">
        <v>66146</v>
      </c>
      <c r="B207" t="s">
        <v>29</v>
      </c>
      <c r="C207" t="s">
        <v>34</v>
      </c>
      <c r="D207" t="s">
        <v>30</v>
      </c>
      <c r="E207" t="s">
        <v>46</v>
      </c>
      <c r="F207">
        <v>886</v>
      </c>
      <c r="G207" t="str">
        <f>_xlfn.XLOOKUP(C207,Summary!$D$6:$D$12,Summary!$C$6:$C$12)</f>
        <v>Francoise</v>
      </c>
      <c r="H207" s="2">
        <v>3</v>
      </c>
      <c r="I207" s="2">
        <v>350</v>
      </c>
      <c r="J207" s="2">
        <v>310100</v>
      </c>
      <c r="K207" s="13">
        <f>VLOOKUP(C207,Summary!$D$6:$E$12,2,0)</f>
        <v>0.2</v>
      </c>
      <c r="L207" s="2" t="s">
        <v>84</v>
      </c>
      <c r="M207" s="15">
        <f t="shared" si="3"/>
        <v>0</v>
      </c>
      <c r="N207" s="2">
        <v>37212</v>
      </c>
      <c r="O207" s="2">
        <v>272888</v>
      </c>
      <c r="P207" s="2">
        <v>230360</v>
      </c>
      <c r="Q207" s="2">
        <v>42528</v>
      </c>
      <c r="R207" s="1">
        <v>44977</v>
      </c>
    </row>
    <row r="208" spans="1:18" x14ac:dyDescent="0.25">
      <c r="A208">
        <v>17233</v>
      </c>
      <c r="B208" t="s">
        <v>39</v>
      </c>
      <c r="C208" t="s">
        <v>49</v>
      </c>
      <c r="D208" t="s">
        <v>42</v>
      </c>
      <c r="E208" t="s">
        <v>46</v>
      </c>
      <c r="F208">
        <v>269</v>
      </c>
      <c r="G208" t="str">
        <f>_xlfn.XLOOKUP(C208,Summary!$D$6:$D$12,Summary!$C$6:$C$12)</f>
        <v xml:space="preserve">Klaas </v>
      </c>
      <c r="H208" s="2">
        <v>250</v>
      </c>
      <c r="I208" s="2">
        <v>300</v>
      </c>
      <c r="J208" s="2">
        <v>80700</v>
      </c>
      <c r="K208" s="13">
        <f>VLOOKUP(C208,Summary!$D$6:$E$12,2,0)</f>
        <v>0.24</v>
      </c>
      <c r="L208" s="2" t="s">
        <v>84</v>
      </c>
      <c r="M208" s="15">
        <f t="shared" si="3"/>
        <v>0</v>
      </c>
      <c r="N208" s="2">
        <v>11298</v>
      </c>
      <c r="O208" s="2">
        <v>69402</v>
      </c>
      <c r="P208" s="2">
        <v>67250</v>
      </c>
      <c r="Q208" s="2">
        <v>2152</v>
      </c>
      <c r="R208" s="1">
        <v>45059</v>
      </c>
    </row>
    <row r="209" spans="1:18" x14ac:dyDescent="0.25">
      <c r="A209">
        <v>41212</v>
      </c>
      <c r="B209" t="s">
        <v>29</v>
      </c>
      <c r="C209" t="s">
        <v>48</v>
      </c>
      <c r="D209" t="s">
        <v>41</v>
      </c>
      <c r="E209" t="s">
        <v>45</v>
      </c>
      <c r="F209">
        <v>2907</v>
      </c>
      <c r="G209" t="str">
        <f>_xlfn.XLOOKUP(C209,Summary!$D$6:$D$12,Summary!$C$6:$C$12)</f>
        <v>Luigi</v>
      </c>
      <c r="H209" s="2">
        <v>120</v>
      </c>
      <c r="I209" s="2">
        <v>7</v>
      </c>
      <c r="J209" s="2">
        <v>20349</v>
      </c>
      <c r="K209" s="13">
        <f>VLOOKUP(C209,Summary!$D$6:$E$12,2,0)</f>
        <v>0.22</v>
      </c>
      <c r="L209" s="2" t="s">
        <v>83</v>
      </c>
      <c r="M209" s="15">
        <f t="shared" si="3"/>
        <v>4476.78</v>
      </c>
      <c r="N209" s="2">
        <v>1627.92</v>
      </c>
      <c r="O209" s="2">
        <v>18721.080000000002</v>
      </c>
      <c r="P209" s="2">
        <v>14535</v>
      </c>
      <c r="Q209" s="2">
        <v>4186.0800000000017</v>
      </c>
      <c r="R209" s="1">
        <v>45150</v>
      </c>
    </row>
    <row r="210" spans="1:18" x14ac:dyDescent="0.25">
      <c r="A210">
        <v>42771</v>
      </c>
      <c r="B210" t="s">
        <v>39</v>
      </c>
      <c r="C210" t="s">
        <v>47</v>
      </c>
      <c r="D210" t="s">
        <v>42</v>
      </c>
      <c r="E210" t="s">
        <v>46</v>
      </c>
      <c r="F210">
        <v>432</v>
      </c>
      <c r="G210" t="str">
        <f>_xlfn.XLOOKUP(C210,Summary!$D$6:$D$12,Summary!$C$6:$C$12)</f>
        <v>Pedro</v>
      </c>
      <c r="H210" s="2">
        <v>250</v>
      </c>
      <c r="I210" s="2">
        <v>300</v>
      </c>
      <c r="J210" s="2">
        <v>129600</v>
      </c>
      <c r="K210" s="13">
        <f>VLOOKUP(C210,Summary!$D$6:$E$12,2,0)</f>
        <v>0.21</v>
      </c>
      <c r="L210" s="2" t="s">
        <v>84</v>
      </c>
      <c r="M210" s="15">
        <f t="shared" si="3"/>
        <v>0</v>
      </c>
      <c r="N210" s="2">
        <v>12960</v>
      </c>
      <c r="O210" s="2">
        <v>116640</v>
      </c>
      <c r="P210" s="2">
        <v>108000</v>
      </c>
      <c r="Q210" s="2">
        <v>8640</v>
      </c>
      <c r="R210" s="1">
        <v>44992</v>
      </c>
    </row>
    <row r="211" spans="1:18" x14ac:dyDescent="0.25">
      <c r="A211">
        <v>44571</v>
      </c>
      <c r="B211" t="s">
        <v>38</v>
      </c>
      <c r="C211" t="s">
        <v>47</v>
      </c>
      <c r="D211" t="s">
        <v>40</v>
      </c>
      <c r="E211" t="s">
        <v>44</v>
      </c>
      <c r="F211">
        <v>1138</v>
      </c>
      <c r="G211" t="str">
        <f>_xlfn.XLOOKUP(C211,Summary!$D$6:$D$12,Summary!$C$6:$C$12)</f>
        <v>Pedro</v>
      </c>
      <c r="H211" s="2">
        <v>10</v>
      </c>
      <c r="I211" s="2">
        <v>125</v>
      </c>
      <c r="J211" s="2">
        <v>142250</v>
      </c>
      <c r="K211" s="13">
        <f>VLOOKUP(C211,Summary!$D$6:$E$12,2,0)</f>
        <v>0.21</v>
      </c>
      <c r="L211" s="2" t="s">
        <v>84</v>
      </c>
      <c r="M211" s="15">
        <f t="shared" si="3"/>
        <v>0</v>
      </c>
      <c r="N211" s="2">
        <v>5690</v>
      </c>
      <c r="O211" s="2">
        <v>136560</v>
      </c>
      <c r="P211" s="2">
        <v>136560</v>
      </c>
      <c r="Q211" s="2">
        <v>0</v>
      </c>
      <c r="R211" s="1">
        <v>45242</v>
      </c>
    </row>
    <row r="212" spans="1:18" x14ac:dyDescent="0.25">
      <c r="A212">
        <v>80499</v>
      </c>
      <c r="B212" t="s">
        <v>29</v>
      </c>
      <c r="C212" t="s">
        <v>49</v>
      </c>
      <c r="D212" t="s">
        <v>43</v>
      </c>
      <c r="E212" t="s">
        <v>45</v>
      </c>
      <c r="F212">
        <v>708</v>
      </c>
      <c r="G212" t="str">
        <f>_xlfn.XLOOKUP(C212,Summary!$D$6:$D$12,Summary!$C$6:$C$12)</f>
        <v xml:space="preserve">Klaas </v>
      </c>
      <c r="H212" s="2">
        <v>260</v>
      </c>
      <c r="I212" s="2">
        <v>20</v>
      </c>
      <c r="J212" s="2">
        <v>14160</v>
      </c>
      <c r="K212" s="13">
        <f>VLOOKUP(C212,Summary!$D$6:$E$12,2,0)</f>
        <v>0.24</v>
      </c>
      <c r="L212" s="2" t="s">
        <v>84</v>
      </c>
      <c r="M212" s="15">
        <f t="shared" si="3"/>
        <v>0</v>
      </c>
      <c r="N212" s="2">
        <v>1132.8</v>
      </c>
      <c r="O212" s="2">
        <v>13027.2</v>
      </c>
      <c r="P212" s="2">
        <v>7080</v>
      </c>
      <c r="Q212" s="2">
        <v>5947.2000000000007</v>
      </c>
      <c r="R212" s="1">
        <v>45120</v>
      </c>
    </row>
    <row r="213" spans="1:18" x14ac:dyDescent="0.25">
      <c r="A213">
        <v>24434</v>
      </c>
      <c r="B213" t="s">
        <v>29</v>
      </c>
      <c r="C213" t="s">
        <v>47</v>
      </c>
      <c r="D213" t="s">
        <v>43</v>
      </c>
      <c r="E213" t="s">
        <v>45</v>
      </c>
      <c r="F213">
        <v>1679</v>
      </c>
      <c r="G213" t="str">
        <f>_xlfn.XLOOKUP(C213,Summary!$D$6:$D$12,Summary!$C$6:$C$12)</f>
        <v>Pedro</v>
      </c>
      <c r="H213" s="2">
        <v>260</v>
      </c>
      <c r="I213" s="2">
        <v>350</v>
      </c>
      <c r="J213" s="2">
        <v>587650</v>
      </c>
      <c r="K213" s="13">
        <f>VLOOKUP(C213,Summary!$D$6:$E$12,2,0)</f>
        <v>0.21</v>
      </c>
      <c r="L213" s="2" t="s">
        <v>84</v>
      </c>
      <c r="M213" s="15">
        <f t="shared" si="3"/>
        <v>0</v>
      </c>
      <c r="N213" s="2">
        <v>35259</v>
      </c>
      <c r="O213" s="2">
        <v>552391</v>
      </c>
      <c r="P213" s="2">
        <v>436540</v>
      </c>
      <c r="Q213" s="2">
        <v>115851</v>
      </c>
      <c r="R213" s="1">
        <v>45234</v>
      </c>
    </row>
    <row r="214" spans="1:18" x14ac:dyDescent="0.25">
      <c r="A214">
        <v>53760</v>
      </c>
      <c r="B214" t="s">
        <v>29</v>
      </c>
      <c r="C214" t="s">
        <v>37</v>
      </c>
      <c r="D214" t="s">
        <v>40</v>
      </c>
      <c r="E214" t="s">
        <v>45</v>
      </c>
      <c r="F214">
        <v>2993</v>
      </c>
      <c r="G214" t="str">
        <f>_xlfn.XLOOKUP(C214,Summary!$D$6:$D$12,Summary!$C$6:$C$12)</f>
        <v>Ciarán</v>
      </c>
      <c r="H214" s="2">
        <v>10</v>
      </c>
      <c r="I214" s="2">
        <v>20</v>
      </c>
      <c r="J214" s="2">
        <v>59860</v>
      </c>
      <c r="K214" s="13">
        <f>VLOOKUP(C214,Summary!$D$6:$E$12,2,0)</f>
        <v>0.23</v>
      </c>
      <c r="L214" s="2" t="s">
        <v>83</v>
      </c>
      <c r="M214" s="15">
        <f t="shared" si="3"/>
        <v>13767.800000000001</v>
      </c>
      <c r="N214" s="2">
        <v>4788.8</v>
      </c>
      <c r="O214" s="2">
        <v>55071.199999999997</v>
      </c>
      <c r="P214" s="2">
        <v>29930</v>
      </c>
      <c r="Q214" s="2">
        <v>25141.199999999997</v>
      </c>
      <c r="R214" s="1">
        <v>45021</v>
      </c>
    </row>
    <row r="215" spans="1:18" x14ac:dyDescent="0.25">
      <c r="A215">
        <v>84469</v>
      </c>
      <c r="B215" t="s">
        <v>39</v>
      </c>
      <c r="C215" t="s">
        <v>49</v>
      </c>
      <c r="D215" t="s">
        <v>40</v>
      </c>
      <c r="E215" t="s">
        <v>45</v>
      </c>
      <c r="F215">
        <v>1094</v>
      </c>
      <c r="G215" t="str">
        <f>_xlfn.XLOOKUP(C215,Summary!$D$6:$D$12,Summary!$C$6:$C$12)</f>
        <v xml:space="preserve">Klaas </v>
      </c>
      <c r="H215" s="2">
        <v>10</v>
      </c>
      <c r="I215" s="2">
        <v>300</v>
      </c>
      <c r="J215" s="2">
        <v>328200</v>
      </c>
      <c r="K215" s="13">
        <f>VLOOKUP(C215,Summary!$D$6:$E$12,2,0)</f>
        <v>0.24</v>
      </c>
      <c r="L215" s="2" t="s">
        <v>83</v>
      </c>
      <c r="M215" s="15">
        <f t="shared" si="3"/>
        <v>78768</v>
      </c>
      <c r="N215" s="2">
        <v>29538</v>
      </c>
      <c r="O215" s="2">
        <v>298662</v>
      </c>
      <c r="P215" s="2">
        <v>273500</v>
      </c>
      <c r="Q215" s="2">
        <v>25162</v>
      </c>
      <c r="R215" s="1">
        <v>45039</v>
      </c>
    </row>
    <row r="216" spans="1:18" x14ac:dyDescent="0.25">
      <c r="A216">
        <v>27475</v>
      </c>
      <c r="B216" t="s">
        <v>39</v>
      </c>
      <c r="C216" t="s">
        <v>34</v>
      </c>
      <c r="D216" t="s">
        <v>30</v>
      </c>
      <c r="E216" t="s">
        <v>45</v>
      </c>
      <c r="F216">
        <v>448</v>
      </c>
      <c r="G216" t="str">
        <f>_xlfn.XLOOKUP(C216,Summary!$D$6:$D$12,Summary!$C$6:$C$12)</f>
        <v>Francoise</v>
      </c>
      <c r="H216" s="2">
        <v>3</v>
      </c>
      <c r="I216" s="2">
        <v>300</v>
      </c>
      <c r="J216" s="2">
        <v>134400</v>
      </c>
      <c r="K216" s="13">
        <f>VLOOKUP(C216,Summary!$D$6:$E$12,2,0)</f>
        <v>0.2</v>
      </c>
      <c r="L216" s="2" t="s">
        <v>84</v>
      </c>
      <c r="M216" s="15">
        <f t="shared" si="3"/>
        <v>0</v>
      </c>
      <c r="N216" s="2">
        <v>9408</v>
      </c>
      <c r="O216" s="2">
        <v>124992</v>
      </c>
      <c r="P216" s="2">
        <v>112000</v>
      </c>
      <c r="Q216" s="2">
        <v>12992</v>
      </c>
      <c r="R216" s="1">
        <v>45111</v>
      </c>
    </row>
    <row r="217" spans="1:18" x14ac:dyDescent="0.25">
      <c r="A217">
        <v>43820</v>
      </c>
      <c r="B217" t="s">
        <v>29</v>
      </c>
      <c r="C217" t="s">
        <v>49</v>
      </c>
      <c r="D217" t="s">
        <v>42</v>
      </c>
      <c r="E217" t="s">
        <v>45</v>
      </c>
      <c r="F217">
        <v>1582</v>
      </c>
      <c r="G217" t="str">
        <f>_xlfn.XLOOKUP(C217,Summary!$D$6:$D$12,Summary!$C$6:$C$12)</f>
        <v xml:space="preserve">Klaas </v>
      </c>
      <c r="H217" s="2">
        <v>250</v>
      </c>
      <c r="I217" s="2">
        <v>7</v>
      </c>
      <c r="J217" s="2">
        <v>11074</v>
      </c>
      <c r="K217" s="13">
        <f>VLOOKUP(C217,Summary!$D$6:$E$12,2,0)</f>
        <v>0.24</v>
      </c>
      <c r="L217" s="2" t="s">
        <v>83</v>
      </c>
      <c r="M217" s="15">
        <f t="shared" si="3"/>
        <v>2657.7599999999998</v>
      </c>
      <c r="N217" s="2">
        <v>775.18</v>
      </c>
      <c r="O217" s="2">
        <v>10298.82</v>
      </c>
      <c r="P217" s="2">
        <v>7910</v>
      </c>
      <c r="Q217" s="2">
        <v>2388.8199999999997</v>
      </c>
      <c r="R217" s="1">
        <v>45100</v>
      </c>
    </row>
    <row r="218" spans="1:18" x14ac:dyDescent="0.25">
      <c r="A218">
        <v>65557</v>
      </c>
      <c r="B218" t="s">
        <v>29</v>
      </c>
      <c r="C218" t="s">
        <v>48</v>
      </c>
      <c r="D218" t="s">
        <v>40</v>
      </c>
      <c r="E218" t="s">
        <v>46</v>
      </c>
      <c r="F218">
        <v>1438.5</v>
      </c>
      <c r="G218" t="str">
        <f>_xlfn.XLOOKUP(C218,Summary!$D$6:$D$12,Summary!$C$6:$C$12)</f>
        <v>Luigi</v>
      </c>
      <c r="H218" s="2">
        <v>10</v>
      </c>
      <c r="I218" s="2">
        <v>7</v>
      </c>
      <c r="J218" s="2">
        <v>10069.5</v>
      </c>
      <c r="K218" s="13">
        <f>VLOOKUP(C218,Summary!$D$6:$E$12,2,0)</f>
        <v>0.22</v>
      </c>
      <c r="L218" s="2" t="s">
        <v>83</v>
      </c>
      <c r="M218" s="15">
        <f t="shared" si="3"/>
        <v>2215.29</v>
      </c>
      <c r="N218" s="2">
        <v>1309.0350000000001</v>
      </c>
      <c r="O218" s="2">
        <v>8760.4650000000001</v>
      </c>
      <c r="P218" s="2">
        <v>7192.5</v>
      </c>
      <c r="Q218" s="2">
        <v>1567.9649999999992</v>
      </c>
      <c r="R218" s="1">
        <v>45057</v>
      </c>
    </row>
    <row r="219" spans="1:18" x14ac:dyDescent="0.25">
      <c r="A219">
        <v>62799</v>
      </c>
      <c r="B219" t="s">
        <v>39</v>
      </c>
      <c r="C219" t="s">
        <v>47</v>
      </c>
      <c r="D219" t="s">
        <v>42</v>
      </c>
      <c r="E219" t="s">
        <v>44</v>
      </c>
      <c r="F219">
        <v>494</v>
      </c>
      <c r="G219" t="str">
        <f>_xlfn.XLOOKUP(C219,Summary!$D$6:$D$12,Summary!$C$6:$C$12)</f>
        <v>Pedro</v>
      </c>
      <c r="H219" s="2">
        <v>250</v>
      </c>
      <c r="I219" s="2">
        <v>300</v>
      </c>
      <c r="J219" s="2">
        <v>148200</v>
      </c>
      <c r="K219" s="13">
        <f>VLOOKUP(C219,Summary!$D$6:$E$12,2,0)</f>
        <v>0.21</v>
      </c>
      <c r="L219" s="2" t="s">
        <v>84</v>
      </c>
      <c r="M219" s="15">
        <f t="shared" si="3"/>
        <v>0</v>
      </c>
      <c r="N219" s="2">
        <v>1482</v>
      </c>
      <c r="O219" s="2">
        <v>146718</v>
      </c>
      <c r="P219" s="2">
        <v>123500</v>
      </c>
      <c r="Q219" s="2">
        <v>23218</v>
      </c>
      <c r="R219" s="1">
        <v>45118</v>
      </c>
    </row>
    <row r="220" spans="1:18" x14ac:dyDescent="0.25">
      <c r="A220">
        <v>68987</v>
      </c>
      <c r="B220" t="s">
        <v>29</v>
      </c>
      <c r="C220" t="s">
        <v>48</v>
      </c>
      <c r="D220" t="s">
        <v>42</v>
      </c>
      <c r="E220" t="s">
        <v>45</v>
      </c>
      <c r="F220">
        <v>436.5</v>
      </c>
      <c r="G220" t="str">
        <f>_xlfn.XLOOKUP(C220,Summary!$D$6:$D$12,Summary!$C$6:$C$12)</f>
        <v>Luigi</v>
      </c>
      <c r="H220" s="2">
        <v>250</v>
      </c>
      <c r="I220" s="2">
        <v>20</v>
      </c>
      <c r="J220" s="2">
        <v>8730</v>
      </c>
      <c r="K220" s="13">
        <f>VLOOKUP(C220,Summary!$D$6:$E$12,2,0)</f>
        <v>0.22</v>
      </c>
      <c r="L220" s="2" t="s">
        <v>84</v>
      </c>
      <c r="M220" s="15">
        <f t="shared" si="3"/>
        <v>0</v>
      </c>
      <c r="N220" s="2">
        <v>698.40000000000009</v>
      </c>
      <c r="O220" s="2">
        <v>8031.5999999999995</v>
      </c>
      <c r="P220" s="2">
        <v>4365</v>
      </c>
      <c r="Q220" s="2">
        <v>3666.5999999999995</v>
      </c>
      <c r="R220" s="1">
        <v>45148</v>
      </c>
    </row>
    <row r="221" spans="1:18" x14ac:dyDescent="0.25">
      <c r="A221">
        <v>44238</v>
      </c>
      <c r="B221" t="s">
        <v>29</v>
      </c>
      <c r="C221" t="s">
        <v>47</v>
      </c>
      <c r="D221" t="s">
        <v>35</v>
      </c>
      <c r="E221" t="s">
        <v>46</v>
      </c>
      <c r="F221">
        <v>2255</v>
      </c>
      <c r="G221" t="str">
        <f>_xlfn.XLOOKUP(C221,Summary!$D$6:$D$12,Summary!$C$6:$C$12)</f>
        <v>Pedro</v>
      </c>
      <c r="H221" s="2">
        <v>5</v>
      </c>
      <c r="I221" s="2">
        <v>20</v>
      </c>
      <c r="J221" s="2">
        <v>45100</v>
      </c>
      <c r="K221" s="13">
        <f>VLOOKUP(C221,Summary!$D$6:$E$12,2,0)</f>
        <v>0.21</v>
      </c>
      <c r="L221" s="2" t="s">
        <v>83</v>
      </c>
      <c r="M221" s="15">
        <f t="shared" si="3"/>
        <v>9471</v>
      </c>
      <c r="N221" s="2">
        <v>5863</v>
      </c>
      <c r="O221" s="2">
        <v>39237</v>
      </c>
      <c r="P221" s="2">
        <v>22550</v>
      </c>
      <c r="Q221" s="2">
        <v>16687</v>
      </c>
      <c r="R221" s="1">
        <v>45219</v>
      </c>
    </row>
    <row r="222" spans="1:18" x14ac:dyDescent="0.25">
      <c r="A222">
        <v>33399</v>
      </c>
      <c r="B222" t="s">
        <v>38</v>
      </c>
      <c r="C222" t="s">
        <v>34</v>
      </c>
      <c r="D222" t="s">
        <v>43</v>
      </c>
      <c r="E222" t="s">
        <v>45</v>
      </c>
      <c r="F222">
        <v>1987.5</v>
      </c>
      <c r="G222" t="str">
        <f>_xlfn.XLOOKUP(C222,Summary!$D$6:$D$12,Summary!$C$6:$C$12)</f>
        <v>Francoise</v>
      </c>
      <c r="H222" s="2">
        <v>260</v>
      </c>
      <c r="I222" s="2">
        <v>125</v>
      </c>
      <c r="J222" s="2">
        <v>248437.5</v>
      </c>
      <c r="K222" s="13">
        <f>VLOOKUP(C222,Summary!$D$6:$E$12,2,0)</f>
        <v>0.2</v>
      </c>
      <c r="L222" s="2" t="s">
        <v>83</v>
      </c>
      <c r="M222" s="15">
        <f t="shared" si="3"/>
        <v>49687.5</v>
      </c>
      <c r="N222" s="2">
        <v>14906.25</v>
      </c>
      <c r="O222" s="2">
        <v>233531.25</v>
      </c>
      <c r="P222" s="2">
        <v>238500</v>
      </c>
      <c r="Q222" s="2">
        <v>-4968.75</v>
      </c>
      <c r="R222" s="1">
        <v>45188</v>
      </c>
    </row>
    <row r="223" spans="1:18" x14ac:dyDescent="0.25">
      <c r="A223">
        <v>38909</v>
      </c>
      <c r="B223" t="s">
        <v>36</v>
      </c>
      <c r="C223" t="s">
        <v>37</v>
      </c>
      <c r="D223" t="s">
        <v>42</v>
      </c>
      <c r="E223" t="s">
        <v>45</v>
      </c>
      <c r="F223">
        <v>2215</v>
      </c>
      <c r="G223" t="str">
        <f>_xlfn.XLOOKUP(C223,Summary!$D$6:$D$12,Summary!$C$6:$C$12)</f>
        <v>Ciarán</v>
      </c>
      <c r="H223" s="2">
        <v>250</v>
      </c>
      <c r="I223" s="2">
        <v>12</v>
      </c>
      <c r="J223" s="2">
        <v>26580</v>
      </c>
      <c r="K223" s="13">
        <f>VLOOKUP(C223,Summary!$D$6:$E$12,2,0)</f>
        <v>0.23</v>
      </c>
      <c r="L223" s="2" t="s">
        <v>84</v>
      </c>
      <c r="M223" s="15">
        <f t="shared" si="3"/>
        <v>0</v>
      </c>
      <c r="N223" s="2">
        <v>1860.6</v>
      </c>
      <c r="O223" s="2">
        <v>24719.4</v>
      </c>
      <c r="P223" s="2">
        <v>6645</v>
      </c>
      <c r="Q223" s="2">
        <v>18074.400000000001</v>
      </c>
      <c r="R223" s="1">
        <v>44981</v>
      </c>
    </row>
    <row r="224" spans="1:18" x14ac:dyDescent="0.25">
      <c r="A224">
        <v>36823</v>
      </c>
      <c r="B224" t="s">
        <v>39</v>
      </c>
      <c r="C224" t="s">
        <v>32</v>
      </c>
      <c r="D224" t="s">
        <v>43</v>
      </c>
      <c r="E224" t="s">
        <v>45</v>
      </c>
      <c r="F224">
        <v>1250</v>
      </c>
      <c r="G224" t="str">
        <f>_xlfn.XLOOKUP(C224,Summary!$D$6:$D$12,Summary!$C$6:$C$12)</f>
        <v>Bertha</v>
      </c>
      <c r="H224" s="2">
        <v>260</v>
      </c>
      <c r="I224" s="2">
        <v>300</v>
      </c>
      <c r="J224" s="2">
        <v>375000</v>
      </c>
      <c r="K224" s="13">
        <f>VLOOKUP(C224,Summary!$D$6:$E$12,2,0)</f>
        <v>0.19</v>
      </c>
      <c r="L224" s="2" t="s">
        <v>83</v>
      </c>
      <c r="M224" s="15">
        <f t="shared" si="3"/>
        <v>71250</v>
      </c>
      <c r="N224" s="2">
        <v>18750</v>
      </c>
      <c r="O224" s="2">
        <v>356250</v>
      </c>
      <c r="P224" s="2">
        <v>312500</v>
      </c>
      <c r="Q224" s="2">
        <v>43750</v>
      </c>
      <c r="R224" s="1">
        <v>44968</v>
      </c>
    </row>
    <row r="225" spans="1:18" x14ac:dyDescent="0.25">
      <c r="A225">
        <v>93812</v>
      </c>
      <c r="B225" t="s">
        <v>38</v>
      </c>
      <c r="C225" t="s">
        <v>48</v>
      </c>
      <c r="D225" t="s">
        <v>43</v>
      </c>
      <c r="E225" t="s">
        <v>46</v>
      </c>
      <c r="F225">
        <v>2844</v>
      </c>
      <c r="G225" t="str">
        <f>_xlfn.XLOOKUP(C225,Summary!$D$6:$D$12,Summary!$C$6:$C$12)</f>
        <v>Luigi</v>
      </c>
      <c r="H225" s="2">
        <v>260</v>
      </c>
      <c r="I225" s="2">
        <v>125</v>
      </c>
      <c r="J225" s="2">
        <v>355500</v>
      </c>
      <c r="K225" s="13">
        <f>VLOOKUP(C225,Summary!$D$6:$E$12,2,0)</f>
        <v>0.22</v>
      </c>
      <c r="L225" s="2" t="s">
        <v>84</v>
      </c>
      <c r="M225" s="15">
        <f t="shared" si="3"/>
        <v>0</v>
      </c>
      <c r="N225" s="2">
        <v>49770</v>
      </c>
      <c r="O225" s="2">
        <v>305730</v>
      </c>
      <c r="P225" s="2">
        <v>341280</v>
      </c>
      <c r="Q225" s="2">
        <v>-35550</v>
      </c>
      <c r="R225" s="1">
        <v>45288</v>
      </c>
    </row>
    <row r="226" spans="1:18" x14ac:dyDescent="0.25">
      <c r="A226">
        <v>56167</v>
      </c>
      <c r="B226" t="s">
        <v>29</v>
      </c>
      <c r="C226" t="s">
        <v>47</v>
      </c>
      <c r="D226" t="s">
        <v>42</v>
      </c>
      <c r="E226" t="s">
        <v>45</v>
      </c>
      <c r="F226">
        <v>2689</v>
      </c>
      <c r="G226" t="str">
        <f>_xlfn.XLOOKUP(C226,Summary!$D$6:$D$12,Summary!$C$6:$C$12)</f>
        <v>Pedro</v>
      </c>
      <c r="H226" s="2">
        <v>250</v>
      </c>
      <c r="I226" s="2">
        <v>7</v>
      </c>
      <c r="J226" s="2">
        <v>18823</v>
      </c>
      <c r="K226" s="13">
        <f>VLOOKUP(C226,Summary!$D$6:$E$12,2,0)</f>
        <v>0.21</v>
      </c>
      <c r="L226" s="2" t="s">
        <v>84</v>
      </c>
      <c r="M226" s="15">
        <f t="shared" si="3"/>
        <v>0</v>
      </c>
      <c r="N226" s="2">
        <v>941.15</v>
      </c>
      <c r="O226" s="2">
        <v>17881.849999999999</v>
      </c>
      <c r="P226" s="2">
        <v>13445</v>
      </c>
      <c r="Q226" s="2">
        <v>4436.8499999999985</v>
      </c>
      <c r="R226" s="1">
        <v>45189</v>
      </c>
    </row>
    <row r="227" spans="1:18" x14ac:dyDescent="0.25">
      <c r="A227">
        <v>71258</v>
      </c>
      <c r="B227" t="s">
        <v>29</v>
      </c>
      <c r="C227" t="s">
        <v>37</v>
      </c>
      <c r="D227" t="s">
        <v>40</v>
      </c>
      <c r="E227" t="s">
        <v>46</v>
      </c>
      <c r="F227">
        <v>700</v>
      </c>
      <c r="G227" t="str">
        <f>_xlfn.XLOOKUP(C227,Summary!$D$6:$D$12,Summary!$C$6:$C$12)</f>
        <v>Ciarán</v>
      </c>
      <c r="H227" s="2">
        <v>10</v>
      </c>
      <c r="I227" s="2">
        <v>350</v>
      </c>
      <c r="J227" s="2">
        <v>245000</v>
      </c>
      <c r="K227" s="13">
        <f>VLOOKUP(C227,Summary!$D$6:$E$12,2,0)</f>
        <v>0.23</v>
      </c>
      <c r="L227" s="2" t="s">
        <v>84</v>
      </c>
      <c r="M227" s="15">
        <f t="shared" si="3"/>
        <v>0</v>
      </c>
      <c r="N227" s="2">
        <v>34300</v>
      </c>
      <c r="O227" s="2">
        <v>210700</v>
      </c>
      <c r="P227" s="2">
        <v>182000</v>
      </c>
      <c r="Q227" s="2">
        <v>28700</v>
      </c>
      <c r="R227" s="1">
        <v>45205</v>
      </c>
    </row>
    <row r="228" spans="1:18" x14ac:dyDescent="0.25">
      <c r="A228">
        <v>13369</v>
      </c>
      <c r="B228" t="s">
        <v>39</v>
      </c>
      <c r="C228" t="s">
        <v>48</v>
      </c>
      <c r="D228" t="s">
        <v>35</v>
      </c>
      <c r="E228" t="s">
        <v>44</v>
      </c>
      <c r="F228">
        <v>2498</v>
      </c>
      <c r="G228" t="str">
        <f>_xlfn.XLOOKUP(C228,Summary!$D$6:$D$12,Summary!$C$6:$C$12)</f>
        <v>Luigi</v>
      </c>
      <c r="H228" s="2">
        <v>5</v>
      </c>
      <c r="I228" s="2">
        <v>300</v>
      </c>
      <c r="J228" s="2">
        <v>749400</v>
      </c>
      <c r="K228" s="13">
        <f>VLOOKUP(C228,Summary!$D$6:$E$12,2,0)</f>
        <v>0.22</v>
      </c>
      <c r="L228" s="2" t="s">
        <v>83</v>
      </c>
      <c r="M228" s="15">
        <f t="shared" si="3"/>
        <v>164868</v>
      </c>
      <c r="N228" s="2">
        <v>7494</v>
      </c>
      <c r="O228" s="2">
        <v>741906</v>
      </c>
      <c r="P228" s="2">
        <v>624500</v>
      </c>
      <c r="Q228" s="2">
        <v>117406</v>
      </c>
      <c r="R228" s="1">
        <v>45271</v>
      </c>
    </row>
    <row r="229" spans="1:18" x14ac:dyDescent="0.25">
      <c r="A229">
        <v>55702</v>
      </c>
      <c r="B229" t="s">
        <v>29</v>
      </c>
      <c r="C229" t="s">
        <v>48</v>
      </c>
      <c r="D229" t="s">
        <v>35</v>
      </c>
      <c r="E229" t="s">
        <v>46</v>
      </c>
      <c r="F229">
        <v>982.5</v>
      </c>
      <c r="G229" t="str">
        <f>_xlfn.XLOOKUP(C229,Summary!$D$6:$D$12,Summary!$C$6:$C$12)</f>
        <v>Luigi</v>
      </c>
      <c r="H229" s="2">
        <v>5</v>
      </c>
      <c r="I229" s="2">
        <v>350</v>
      </c>
      <c r="J229" s="2">
        <v>343875</v>
      </c>
      <c r="K229" s="13">
        <f>VLOOKUP(C229,Summary!$D$6:$E$12,2,0)</f>
        <v>0.22</v>
      </c>
      <c r="L229" s="2" t="s">
        <v>83</v>
      </c>
      <c r="M229" s="15">
        <f t="shared" si="3"/>
        <v>75652.5</v>
      </c>
      <c r="N229" s="2">
        <v>44703.75</v>
      </c>
      <c r="O229" s="2">
        <v>299171.25</v>
      </c>
      <c r="P229" s="2">
        <v>255450</v>
      </c>
      <c r="Q229" s="2">
        <v>43721.25</v>
      </c>
      <c r="R229" s="1">
        <v>45114</v>
      </c>
    </row>
    <row r="230" spans="1:18" x14ac:dyDescent="0.25">
      <c r="A230">
        <v>22566</v>
      </c>
      <c r="B230" t="s">
        <v>33</v>
      </c>
      <c r="C230" t="s">
        <v>37</v>
      </c>
      <c r="D230" t="s">
        <v>43</v>
      </c>
      <c r="E230" t="s">
        <v>46</v>
      </c>
      <c r="F230">
        <v>2548</v>
      </c>
      <c r="G230" t="str">
        <f>_xlfn.XLOOKUP(C230,Summary!$D$6:$D$12,Summary!$C$6:$C$12)</f>
        <v>Ciarán</v>
      </c>
      <c r="H230" s="2">
        <v>260</v>
      </c>
      <c r="I230" s="2">
        <v>15</v>
      </c>
      <c r="J230" s="2">
        <v>38220</v>
      </c>
      <c r="K230" s="13">
        <f>VLOOKUP(C230,Summary!$D$6:$E$12,2,0)</f>
        <v>0.23</v>
      </c>
      <c r="L230" s="2" t="s">
        <v>83</v>
      </c>
      <c r="M230" s="15">
        <f t="shared" si="3"/>
        <v>8790.6</v>
      </c>
      <c r="N230" s="2">
        <v>4586.3999999999996</v>
      </c>
      <c r="O230" s="2">
        <v>33633.599999999999</v>
      </c>
      <c r="P230" s="2">
        <v>25480</v>
      </c>
      <c r="Q230" s="2">
        <v>8153.5999999999985</v>
      </c>
      <c r="R230" s="1">
        <v>44972</v>
      </c>
    </row>
    <row r="231" spans="1:18" x14ac:dyDescent="0.25">
      <c r="A231">
        <v>12209</v>
      </c>
      <c r="B231" t="s">
        <v>29</v>
      </c>
      <c r="C231" t="s">
        <v>32</v>
      </c>
      <c r="D231" t="s">
        <v>41</v>
      </c>
      <c r="E231" t="s">
        <v>44</v>
      </c>
      <c r="F231">
        <v>2877</v>
      </c>
      <c r="G231" t="str">
        <f>_xlfn.XLOOKUP(C231,Summary!$D$6:$D$12,Summary!$C$6:$C$12)</f>
        <v>Bertha</v>
      </c>
      <c r="H231" s="2">
        <v>120</v>
      </c>
      <c r="I231" s="2">
        <v>350</v>
      </c>
      <c r="J231" s="2">
        <v>1006950</v>
      </c>
      <c r="K231" s="13">
        <f>VLOOKUP(C231,Summary!$D$6:$E$12,2,0)</f>
        <v>0.19</v>
      </c>
      <c r="L231" s="2" t="s">
        <v>83</v>
      </c>
      <c r="M231" s="15">
        <f t="shared" si="3"/>
        <v>191320.5</v>
      </c>
      <c r="N231" s="2">
        <v>20139</v>
      </c>
      <c r="O231" s="2">
        <v>986811</v>
      </c>
      <c r="P231" s="2">
        <v>748020</v>
      </c>
      <c r="Q231" s="2">
        <v>238791</v>
      </c>
      <c r="R231" s="1">
        <v>45095</v>
      </c>
    </row>
    <row r="232" spans="1:18" x14ac:dyDescent="0.25">
      <c r="A232">
        <v>62488</v>
      </c>
      <c r="B232" t="s">
        <v>36</v>
      </c>
      <c r="C232" t="s">
        <v>32</v>
      </c>
      <c r="D232" t="s">
        <v>43</v>
      </c>
      <c r="E232" t="s">
        <v>46</v>
      </c>
      <c r="F232">
        <v>472</v>
      </c>
      <c r="G232" t="str">
        <f>_xlfn.XLOOKUP(C232,Summary!$D$6:$D$12,Summary!$C$6:$C$12)</f>
        <v>Bertha</v>
      </c>
      <c r="H232" s="2">
        <v>260</v>
      </c>
      <c r="I232" s="2">
        <v>12</v>
      </c>
      <c r="J232" s="2">
        <v>5664</v>
      </c>
      <c r="K232" s="13">
        <f>VLOOKUP(C232,Summary!$D$6:$E$12,2,0)</f>
        <v>0.19</v>
      </c>
      <c r="L232" s="2" t="s">
        <v>84</v>
      </c>
      <c r="M232" s="15">
        <f t="shared" si="3"/>
        <v>0</v>
      </c>
      <c r="N232" s="2">
        <v>623.04</v>
      </c>
      <c r="O232" s="2">
        <v>5040.96</v>
      </c>
      <c r="P232" s="2">
        <v>1416</v>
      </c>
      <c r="Q232" s="2">
        <v>3624.96</v>
      </c>
      <c r="R232" s="1">
        <v>45058</v>
      </c>
    </row>
    <row r="233" spans="1:18" x14ac:dyDescent="0.25">
      <c r="A233">
        <v>69840</v>
      </c>
      <c r="B233" t="s">
        <v>33</v>
      </c>
      <c r="C233" t="s">
        <v>34</v>
      </c>
      <c r="D233" t="s">
        <v>40</v>
      </c>
      <c r="E233" t="s">
        <v>46</v>
      </c>
      <c r="F233">
        <v>2167</v>
      </c>
      <c r="G233" t="str">
        <f>_xlfn.XLOOKUP(C233,Summary!$D$6:$D$12,Summary!$C$6:$C$12)</f>
        <v>Francoise</v>
      </c>
      <c r="H233" s="2">
        <v>10</v>
      </c>
      <c r="I233" s="2">
        <v>15</v>
      </c>
      <c r="J233" s="2">
        <v>32505</v>
      </c>
      <c r="K233" s="13">
        <f>VLOOKUP(C233,Summary!$D$6:$E$12,2,0)</f>
        <v>0.2</v>
      </c>
      <c r="L233" s="2" t="s">
        <v>84</v>
      </c>
      <c r="M233" s="15">
        <f t="shared" si="3"/>
        <v>0</v>
      </c>
      <c r="N233" s="2">
        <v>3250.5</v>
      </c>
      <c r="O233" s="2">
        <v>29254.5</v>
      </c>
      <c r="P233" s="2">
        <v>21670</v>
      </c>
      <c r="Q233" s="2">
        <v>7584.5</v>
      </c>
      <c r="R233" s="1">
        <v>45036</v>
      </c>
    </row>
    <row r="234" spans="1:18" x14ac:dyDescent="0.25">
      <c r="A234">
        <v>42141</v>
      </c>
      <c r="B234" t="s">
        <v>29</v>
      </c>
      <c r="C234" t="s">
        <v>34</v>
      </c>
      <c r="D234" t="s">
        <v>35</v>
      </c>
      <c r="E234" t="s">
        <v>46</v>
      </c>
      <c r="F234">
        <v>293</v>
      </c>
      <c r="G234" t="str">
        <f>_xlfn.XLOOKUP(C234,Summary!$D$6:$D$12,Summary!$C$6:$C$12)</f>
        <v>Francoise</v>
      </c>
      <c r="H234" s="2">
        <v>5</v>
      </c>
      <c r="I234" s="2">
        <v>7</v>
      </c>
      <c r="J234" s="2">
        <v>2051</v>
      </c>
      <c r="K234" s="13">
        <f>VLOOKUP(C234,Summary!$D$6:$E$12,2,0)</f>
        <v>0.2</v>
      </c>
      <c r="L234" s="2" t="s">
        <v>83</v>
      </c>
      <c r="M234" s="15">
        <f t="shared" si="3"/>
        <v>410.20000000000005</v>
      </c>
      <c r="N234" s="2">
        <v>287.14</v>
      </c>
      <c r="O234" s="2">
        <v>1763.8600000000001</v>
      </c>
      <c r="P234" s="2">
        <v>1465</v>
      </c>
      <c r="Q234" s="2">
        <v>298.86000000000013</v>
      </c>
      <c r="R234" s="1">
        <v>45172</v>
      </c>
    </row>
    <row r="235" spans="1:18" x14ac:dyDescent="0.25">
      <c r="A235">
        <v>79904</v>
      </c>
      <c r="B235" t="s">
        <v>29</v>
      </c>
      <c r="C235" t="s">
        <v>37</v>
      </c>
      <c r="D235" t="s">
        <v>40</v>
      </c>
      <c r="E235" t="s">
        <v>45</v>
      </c>
      <c r="F235">
        <v>1598</v>
      </c>
      <c r="G235" t="str">
        <f>_xlfn.XLOOKUP(C235,Summary!$D$6:$D$12,Summary!$C$6:$C$12)</f>
        <v>Ciarán</v>
      </c>
      <c r="H235" s="2">
        <v>10</v>
      </c>
      <c r="I235" s="2">
        <v>7</v>
      </c>
      <c r="J235" s="2">
        <v>11186</v>
      </c>
      <c r="K235" s="13">
        <f>VLOOKUP(C235,Summary!$D$6:$E$12,2,0)</f>
        <v>0.23</v>
      </c>
      <c r="L235" s="2" t="s">
        <v>84</v>
      </c>
      <c r="M235" s="15">
        <f t="shared" si="3"/>
        <v>0</v>
      </c>
      <c r="N235" s="2">
        <v>894.88</v>
      </c>
      <c r="O235" s="2">
        <v>10291.120000000001</v>
      </c>
      <c r="P235" s="2">
        <v>7990</v>
      </c>
      <c r="Q235" s="2">
        <v>2301.1200000000008</v>
      </c>
      <c r="R235" s="1">
        <v>45251</v>
      </c>
    </row>
    <row r="236" spans="1:18" x14ac:dyDescent="0.25">
      <c r="A236">
        <v>49321</v>
      </c>
      <c r="B236" t="s">
        <v>36</v>
      </c>
      <c r="C236" t="s">
        <v>32</v>
      </c>
      <c r="D236" t="s">
        <v>41</v>
      </c>
      <c r="E236" t="s">
        <v>46</v>
      </c>
      <c r="F236">
        <v>472</v>
      </c>
      <c r="G236" t="str">
        <f>_xlfn.XLOOKUP(C236,Summary!$D$6:$D$12,Summary!$C$6:$C$12)</f>
        <v>Bertha</v>
      </c>
      <c r="H236" s="2">
        <v>120</v>
      </c>
      <c r="I236" s="2">
        <v>12</v>
      </c>
      <c r="J236" s="2">
        <v>5664</v>
      </c>
      <c r="K236" s="13">
        <f>VLOOKUP(C236,Summary!$D$6:$E$12,2,0)</f>
        <v>0.19</v>
      </c>
      <c r="L236" s="2" t="s">
        <v>83</v>
      </c>
      <c r="M236" s="15">
        <f t="shared" si="3"/>
        <v>1076.1600000000001</v>
      </c>
      <c r="N236" s="2">
        <v>623.04</v>
      </c>
      <c r="O236" s="2">
        <v>5040.96</v>
      </c>
      <c r="P236" s="2">
        <v>1416</v>
      </c>
      <c r="Q236" s="2">
        <v>3624.96</v>
      </c>
      <c r="R236" s="1">
        <v>45174</v>
      </c>
    </row>
    <row r="237" spans="1:18" x14ac:dyDescent="0.25">
      <c r="A237">
        <v>87142</v>
      </c>
      <c r="B237" t="s">
        <v>29</v>
      </c>
      <c r="C237" t="s">
        <v>47</v>
      </c>
      <c r="D237" t="s">
        <v>41</v>
      </c>
      <c r="E237" t="s">
        <v>45</v>
      </c>
      <c r="F237">
        <v>1498</v>
      </c>
      <c r="G237" t="str">
        <f>_xlfn.XLOOKUP(C237,Summary!$D$6:$D$12,Summary!$C$6:$C$12)</f>
        <v>Pedro</v>
      </c>
      <c r="H237" s="2">
        <v>120</v>
      </c>
      <c r="I237" s="2">
        <v>7</v>
      </c>
      <c r="J237" s="2">
        <v>10486</v>
      </c>
      <c r="K237" s="13">
        <f>VLOOKUP(C237,Summary!$D$6:$E$12,2,0)</f>
        <v>0.21</v>
      </c>
      <c r="L237" s="2" t="s">
        <v>83</v>
      </c>
      <c r="M237" s="15">
        <f t="shared" si="3"/>
        <v>2202.06</v>
      </c>
      <c r="N237" s="2">
        <v>629.16</v>
      </c>
      <c r="O237" s="2">
        <v>9856.84</v>
      </c>
      <c r="P237" s="2">
        <v>7490</v>
      </c>
      <c r="Q237" s="2">
        <v>2366.84</v>
      </c>
      <c r="R237" s="1">
        <v>45235</v>
      </c>
    </row>
    <row r="238" spans="1:18" x14ac:dyDescent="0.25">
      <c r="A238">
        <v>98093</v>
      </c>
      <c r="B238" t="s">
        <v>33</v>
      </c>
      <c r="C238" t="s">
        <v>49</v>
      </c>
      <c r="D238" t="s">
        <v>35</v>
      </c>
      <c r="E238" t="s">
        <v>31</v>
      </c>
      <c r="F238">
        <v>921</v>
      </c>
      <c r="G238" t="str">
        <f>_xlfn.XLOOKUP(C238,Summary!$D$6:$D$12,Summary!$C$6:$C$12)</f>
        <v xml:space="preserve">Klaas </v>
      </c>
      <c r="H238" s="2">
        <v>5</v>
      </c>
      <c r="I238" s="2">
        <v>15</v>
      </c>
      <c r="J238" s="2">
        <v>13815</v>
      </c>
      <c r="K238" s="13">
        <f>VLOOKUP(C238,Summary!$D$6:$E$12,2,0)</f>
        <v>0.24</v>
      </c>
      <c r="L238" s="2" t="s">
        <v>84</v>
      </c>
      <c r="M238" s="15">
        <f t="shared" si="3"/>
        <v>0</v>
      </c>
      <c r="N238" s="2">
        <v>0</v>
      </c>
      <c r="O238" s="2">
        <v>13815</v>
      </c>
      <c r="P238" s="2">
        <v>9210</v>
      </c>
      <c r="Q238" s="2">
        <v>4605</v>
      </c>
      <c r="R238" s="1">
        <v>44935</v>
      </c>
    </row>
    <row r="239" spans="1:18" x14ac:dyDescent="0.25">
      <c r="A239">
        <v>61192</v>
      </c>
      <c r="B239" t="s">
        <v>33</v>
      </c>
      <c r="C239" t="s">
        <v>37</v>
      </c>
      <c r="D239" t="s">
        <v>35</v>
      </c>
      <c r="E239" t="s">
        <v>45</v>
      </c>
      <c r="F239">
        <v>711</v>
      </c>
      <c r="G239" t="str">
        <f>_xlfn.XLOOKUP(C239,Summary!$D$6:$D$12,Summary!$C$6:$C$12)</f>
        <v>Ciarán</v>
      </c>
      <c r="H239" s="2">
        <v>5</v>
      </c>
      <c r="I239" s="2">
        <v>15</v>
      </c>
      <c r="J239" s="2">
        <v>10665</v>
      </c>
      <c r="K239" s="13">
        <f>VLOOKUP(C239,Summary!$D$6:$E$12,2,0)</f>
        <v>0.23</v>
      </c>
      <c r="L239" s="2" t="s">
        <v>84</v>
      </c>
      <c r="M239" s="15">
        <f t="shared" si="3"/>
        <v>0</v>
      </c>
      <c r="N239" s="2">
        <v>853.2</v>
      </c>
      <c r="O239" s="2">
        <v>9811.7999999999993</v>
      </c>
      <c r="P239" s="2">
        <v>7110</v>
      </c>
      <c r="Q239" s="2">
        <v>2701.7999999999993</v>
      </c>
      <c r="R239" s="1">
        <v>45072</v>
      </c>
    </row>
    <row r="240" spans="1:18" x14ac:dyDescent="0.25">
      <c r="A240">
        <v>76234</v>
      </c>
      <c r="B240" t="s">
        <v>29</v>
      </c>
      <c r="C240" t="s">
        <v>47</v>
      </c>
      <c r="D240" t="s">
        <v>30</v>
      </c>
      <c r="E240" t="s">
        <v>45</v>
      </c>
      <c r="F240">
        <v>521</v>
      </c>
      <c r="G240" t="str">
        <f>_xlfn.XLOOKUP(C240,Summary!$D$6:$D$12,Summary!$C$6:$C$12)</f>
        <v>Pedro</v>
      </c>
      <c r="H240" s="2">
        <v>3</v>
      </c>
      <c r="I240" s="2">
        <v>7</v>
      </c>
      <c r="J240" s="2">
        <v>3647</v>
      </c>
      <c r="K240" s="13">
        <f>VLOOKUP(C240,Summary!$D$6:$E$12,2,0)</f>
        <v>0.21</v>
      </c>
      <c r="L240" s="2" t="s">
        <v>83</v>
      </c>
      <c r="M240" s="15">
        <f t="shared" si="3"/>
        <v>765.87</v>
      </c>
      <c r="N240" s="2">
        <v>328.23</v>
      </c>
      <c r="O240" s="2">
        <v>3318.77</v>
      </c>
      <c r="P240" s="2">
        <v>2605</v>
      </c>
      <c r="Q240" s="2">
        <v>713.77</v>
      </c>
      <c r="R240" s="1">
        <v>45287</v>
      </c>
    </row>
    <row r="241" spans="1:18" x14ac:dyDescent="0.25">
      <c r="A241">
        <v>88319</v>
      </c>
      <c r="B241" t="s">
        <v>29</v>
      </c>
      <c r="C241" t="s">
        <v>47</v>
      </c>
      <c r="D241" t="s">
        <v>41</v>
      </c>
      <c r="E241" t="s">
        <v>46</v>
      </c>
      <c r="F241">
        <v>905</v>
      </c>
      <c r="G241" t="str">
        <f>_xlfn.XLOOKUP(C241,Summary!$D$6:$D$12,Summary!$C$6:$C$12)</f>
        <v>Pedro</v>
      </c>
      <c r="H241" s="2">
        <v>120</v>
      </c>
      <c r="I241" s="2">
        <v>20</v>
      </c>
      <c r="J241" s="2">
        <v>18100</v>
      </c>
      <c r="K241" s="13">
        <f>VLOOKUP(C241,Summary!$D$6:$E$12,2,0)</f>
        <v>0.21</v>
      </c>
      <c r="L241" s="2" t="s">
        <v>83</v>
      </c>
      <c r="M241" s="15">
        <f t="shared" si="3"/>
        <v>3801</v>
      </c>
      <c r="N241" s="2">
        <v>2172</v>
      </c>
      <c r="O241" s="2">
        <v>15928</v>
      </c>
      <c r="P241" s="2">
        <v>9050</v>
      </c>
      <c r="Q241" s="2">
        <v>6878</v>
      </c>
      <c r="R241" s="1">
        <v>45268</v>
      </c>
    </row>
    <row r="242" spans="1:18" x14ac:dyDescent="0.25">
      <c r="A242">
        <v>17096</v>
      </c>
      <c r="B242" t="s">
        <v>36</v>
      </c>
      <c r="C242" t="s">
        <v>49</v>
      </c>
      <c r="D242" t="s">
        <v>30</v>
      </c>
      <c r="E242" t="s">
        <v>46</v>
      </c>
      <c r="F242">
        <v>1937</v>
      </c>
      <c r="G242" t="str">
        <f>_xlfn.XLOOKUP(C242,Summary!$D$6:$D$12,Summary!$C$6:$C$12)</f>
        <v xml:space="preserve">Klaas </v>
      </c>
      <c r="H242" s="2">
        <v>3</v>
      </c>
      <c r="I242" s="2">
        <v>12</v>
      </c>
      <c r="J242" s="2">
        <v>23244</v>
      </c>
      <c r="K242" s="13">
        <f>VLOOKUP(C242,Summary!$D$6:$E$12,2,0)</f>
        <v>0.24</v>
      </c>
      <c r="L242" s="2" t="s">
        <v>83</v>
      </c>
      <c r="M242" s="15">
        <f t="shared" si="3"/>
        <v>5578.5599999999995</v>
      </c>
      <c r="N242" s="2">
        <v>2556.84</v>
      </c>
      <c r="O242" s="2">
        <v>20687.16</v>
      </c>
      <c r="P242" s="2">
        <v>5811</v>
      </c>
      <c r="Q242" s="2">
        <v>14876.16</v>
      </c>
      <c r="R242" s="1">
        <v>45060</v>
      </c>
    </row>
    <row r="243" spans="1:18" x14ac:dyDescent="0.25">
      <c r="A243">
        <v>73641</v>
      </c>
      <c r="B243" t="s">
        <v>33</v>
      </c>
      <c r="C243" t="s">
        <v>47</v>
      </c>
      <c r="D243" t="s">
        <v>41</v>
      </c>
      <c r="E243" t="s">
        <v>45</v>
      </c>
      <c r="F243">
        <v>2861</v>
      </c>
      <c r="G243" t="str">
        <f>_xlfn.XLOOKUP(C243,Summary!$D$6:$D$12,Summary!$C$6:$C$12)</f>
        <v>Pedro</v>
      </c>
      <c r="H243" s="2">
        <v>120</v>
      </c>
      <c r="I243" s="2">
        <v>15</v>
      </c>
      <c r="J243" s="2">
        <v>42915</v>
      </c>
      <c r="K243" s="13">
        <f>VLOOKUP(C243,Summary!$D$6:$E$12,2,0)</f>
        <v>0.21</v>
      </c>
      <c r="L243" s="2" t="s">
        <v>83</v>
      </c>
      <c r="M243" s="15">
        <f t="shared" si="3"/>
        <v>9012.15</v>
      </c>
      <c r="N243" s="2">
        <v>2145.75</v>
      </c>
      <c r="O243" s="2">
        <v>40769.25</v>
      </c>
      <c r="P243" s="2">
        <v>28610</v>
      </c>
      <c r="Q243" s="2">
        <v>12159.25</v>
      </c>
      <c r="R243" s="1">
        <v>45223</v>
      </c>
    </row>
    <row r="244" spans="1:18" x14ac:dyDescent="0.25">
      <c r="A244">
        <v>61157</v>
      </c>
      <c r="B244" t="s">
        <v>29</v>
      </c>
      <c r="C244" t="s">
        <v>37</v>
      </c>
      <c r="D244" t="s">
        <v>30</v>
      </c>
      <c r="E244" t="s">
        <v>44</v>
      </c>
      <c r="F244">
        <v>2851</v>
      </c>
      <c r="G244" t="str">
        <f>_xlfn.XLOOKUP(C244,Summary!$D$6:$D$12,Summary!$C$6:$C$12)</f>
        <v>Ciarán</v>
      </c>
      <c r="H244" s="2">
        <v>3</v>
      </c>
      <c r="I244" s="2">
        <v>7</v>
      </c>
      <c r="J244" s="2">
        <v>19957</v>
      </c>
      <c r="K244" s="13">
        <f>VLOOKUP(C244,Summary!$D$6:$E$12,2,0)</f>
        <v>0.23</v>
      </c>
      <c r="L244" s="2" t="s">
        <v>83</v>
      </c>
      <c r="M244" s="15">
        <f t="shared" si="3"/>
        <v>4590.1100000000006</v>
      </c>
      <c r="N244" s="2">
        <v>798.28</v>
      </c>
      <c r="O244" s="2">
        <v>19158.72</v>
      </c>
      <c r="P244" s="2">
        <v>14255</v>
      </c>
      <c r="Q244" s="2">
        <v>4903.7200000000012</v>
      </c>
      <c r="R244" s="1">
        <v>45154</v>
      </c>
    </row>
    <row r="245" spans="1:18" x14ac:dyDescent="0.25">
      <c r="A245">
        <v>40315</v>
      </c>
      <c r="B245" t="s">
        <v>38</v>
      </c>
      <c r="C245" t="s">
        <v>37</v>
      </c>
      <c r="D245" t="s">
        <v>30</v>
      </c>
      <c r="E245" t="s">
        <v>46</v>
      </c>
      <c r="F245">
        <v>1482</v>
      </c>
      <c r="G245" t="str">
        <f>_xlfn.XLOOKUP(C245,Summary!$D$6:$D$12,Summary!$C$6:$C$12)</f>
        <v>Ciarán</v>
      </c>
      <c r="H245" s="2">
        <v>3</v>
      </c>
      <c r="I245" s="2">
        <v>125</v>
      </c>
      <c r="J245" s="2">
        <v>185250</v>
      </c>
      <c r="K245" s="13">
        <f>VLOOKUP(C245,Summary!$D$6:$E$12,2,0)</f>
        <v>0.23</v>
      </c>
      <c r="L245" s="2" t="s">
        <v>84</v>
      </c>
      <c r="M245" s="15">
        <f t="shared" si="3"/>
        <v>0</v>
      </c>
      <c r="N245" s="2">
        <v>18525</v>
      </c>
      <c r="O245" s="2">
        <v>166725</v>
      </c>
      <c r="P245" s="2">
        <v>177840</v>
      </c>
      <c r="Q245" s="2">
        <v>-11115</v>
      </c>
      <c r="R245" s="1">
        <v>45193</v>
      </c>
    </row>
    <row r="246" spans="1:18" x14ac:dyDescent="0.25">
      <c r="A246">
        <v>78166</v>
      </c>
      <c r="B246" t="s">
        <v>29</v>
      </c>
      <c r="C246" t="s">
        <v>34</v>
      </c>
      <c r="D246" t="s">
        <v>35</v>
      </c>
      <c r="E246" t="s">
        <v>45</v>
      </c>
      <c r="F246">
        <v>1384.5</v>
      </c>
      <c r="G246" t="str">
        <f>_xlfn.XLOOKUP(C246,Summary!$D$6:$D$12,Summary!$C$6:$C$12)</f>
        <v>Francoise</v>
      </c>
      <c r="H246" s="2">
        <v>5</v>
      </c>
      <c r="I246" s="2">
        <v>350</v>
      </c>
      <c r="J246" s="2">
        <v>484575</v>
      </c>
      <c r="K246" s="13">
        <f>VLOOKUP(C246,Summary!$D$6:$E$12,2,0)</f>
        <v>0.2</v>
      </c>
      <c r="L246" s="2" t="s">
        <v>83</v>
      </c>
      <c r="M246" s="15">
        <f t="shared" si="3"/>
        <v>96915</v>
      </c>
      <c r="N246" s="2">
        <v>24228.75</v>
      </c>
      <c r="O246" s="2">
        <v>460346.25</v>
      </c>
      <c r="P246" s="2">
        <v>359970</v>
      </c>
      <c r="Q246" s="2">
        <v>100376.25</v>
      </c>
      <c r="R246" s="1">
        <v>45255</v>
      </c>
    </row>
    <row r="247" spans="1:18" x14ac:dyDescent="0.25">
      <c r="A247">
        <v>19862</v>
      </c>
      <c r="B247" t="s">
        <v>36</v>
      </c>
      <c r="C247" t="s">
        <v>49</v>
      </c>
      <c r="D247" t="s">
        <v>40</v>
      </c>
      <c r="E247" t="s">
        <v>44</v>
      </c>
      <c r="F247">
        <v>1295</v>
      </c>
      <c r="G247" t="str">
        <f>_xlfn.XLOOKUP(C247,Summary!$D$6:$D$12,Summary!$C$6:$C$12)</f>
        <v xml:space="preserve">Klaas </v>
      </c>
      <c r="H247" s="2">
        <v>10</v>
      </c>
      <c r="I247" s="2">
        <v>12</v>
      </c>
      <c r="J247" s="2">
        <v>15540</v>
      </c>
      <c r="K247" s="13">
        <f>VLOOKUP(C247,Summary!$D$6:$E$12,2,0)</f>
        <v>0.24</v>
      </c>
      <c r="L247" s="2" t="s">
        <v>83</v>
      </c>
      <c r="M247" s="15">
        <f t="shared" si="3"/>
        <v>3729.6</v>
      </c>
      <c r="N247" s="2">
        <v>310.8</v>
      </c>
      <c r="O247" s="2">
        <v>15229.2</v>
      </c>
      <c r="P247" s="2">
        <v>3885</v>
      </c>
      <c r="Q247" s="2">
        <v>11344.2</v>
      </c>
      <c r="R247" s="1">
        <v>44962</v>
      </c>
    </row>
    <row r="248" spans="1:18" x14ac:dyDescent="0.25">
      <c r="A248">
        <v>89487</v>
      </c>
      <c r="B248" t="s">
        <v>36</v>
      </c>
      <c r="C248" t="s">
        <v>47</v>
      </c>
      <c r="D248" t="s">
        <v>43</v>
      </c>
      <c r="E248" t="s">
        <v>45</v>
      </c>
      <c r="F248">
        <v>1375</v>
      </c>
      <c r="G248" t="str">
        <f>_xlfn.XLOOKUP(C248,Summary!$D$6:$D$12,Summary!$C$6:$C$12)</f>
        <v>Pedro</v>
      </c>
      <c r="H248" s="2">
        <v>260</v>
      </c>
      <c r="I248" s="2">
        <v>12</v>
      </c>
      <c r="J248" s="2">
        <v>16500</v>
      </c>
      <c r="K248" s="13">
        <f>VLOOKUP(C248,Summary!$D$6:$E$12,2,0)</f>
        <v>0.21</v>
      </c>
      <c r="L248" s="2" t="s">
        <v>83</v>
      </c>
      <c r="M248" s="15">
        <f t="shared" si="3"/>
        <v>3465</v>
      </c>
      <c r="N248" s="2">
        <v>1320</v>
      </c>
      <c r="O248" s="2">
        <v>15180</v>
      </c>
      <c r="P248" s="2">
        <v>4125</v>
      </c>
      <c r="Q248" s="2">
        <v>11055</v>
      </c>
      <c r="R248" s="1">
        <v>45164</v>
      </c>
    </row>
    <row r="249" spans="1:18" x14ac:dyDescent="0.25">
      <c r="A249">
        <v>56221</v>
      </c>
      <c r="B249" t="s">
        <v>38</v>
      </c>
      <c r="C249" t="s">
        <v>47</v>
      </c>
      <c r="D249" t="s">
        <v>42</v>
      </c>
      <c r="E249" t="s">
        <v>46</v>
      </c>
      <c r="F249">
        <v>341</v>
      </c>
      <c r="G249" t="str">
        <f>_xlfn.XLOOKUP(C249,Summary!$D$6:$D$12,Summary!$C$6:$C$12)</f>
        <v>Pedro</v>
      </c>
      <c r="H249" s="2">
        <v>250</v>
      </c>
      <c r="I249" s="2">
        <v>125</v>
      </c>
      <c r="J249" s="2">
        <v>42625</v>
      </c>
      <c r="K249" s="13">
        <f>VLOOKUP(C249,Summary!$D$6:$E$12,2,0)</f>
        <v>0.21</v>
      </c>
      <c r="L249" s="2" t="s">
        <v>83</v>
      </c>
      <c r="M249" s="15">
        <f t="shared" si="3"/>
        <v>8951.25</v>
      </c>
      <c r="N249" s="2">
        <v>4262.5</v>
      </c>
      <c r="O249" s="2">
        <v>38362.5</v>
      </c>
      <c r="P249" s="2">
        <v>40920</v>
      </c>
      <c r="Q249" s="2">
        <v>-2557.5</v>
      </c>
      <c r="R249" s="1">
        <v>45186</v>
      </c>
    </row>
    <row r="250" spans="1:18" x14ac:dyDescent="0.25">
      <c r="A250">
        <v>97472</v>
      </c>
      <c r="B250" t="s">
        <v>38</v>
      </c>
      <c r="C250" t="s">
        <v>47</v>
      </c>
      <c r="D250" t="s">
        <v>30</v>
      </c>
      <c r="E250" t="s">
        <v>46</v>
      </c>
      <c r="F250">
        <v>2821</v>
      </c>
      <c r="G250" t="str">
        <f>_xlfn.XLOOKUP(C250,Summary!$D$6:$D$12,Summary!$C$6:$C$12)</f>
        <v>Pedro</v>
      </c>
      <c r="H250" s="2">
        <v>3</v>
      </c>
      <c r="I250" s="2">
        <v>125</v>
      </c>
      <c r="J250" s="2">
        <v>352625</v>
      </c>
      <c r="K250" s="13">
        <f>VLOOKUP(C250,Summary!$D$6:$E$12,2,0)</f>
        <v>0.21</v>
      </c>
      <c r="L250" s="2" t="s">
        <v>83</v>
      </c>
      <c r="M250" s="15">
        <f t="shared" si="3"/>
        <v>74051.25</v>
      </c>
      <c r="N250" s="2">
        <v>49367.5</v>
      </c>
      <c r="O250" s="2">
        <v>303257.5</v>
      </c>
      <c r="P250" s="2">
        <v>338520</v>
      </c>
      <c r="Q250" s="2">
        <v>-35262.5</v>
      </c>
      <c r="R250" s="1">
        <v>45284</v>
      </c>
    </row>
    <row r="251" spans="1:18" x14ac:dyDescent="0.25">
      <c r="A251">
        <v>89163</v>
      </c>
      <c r="B251" t="s">
        <v>29</v>
      </c>
      <c r="C251" t="s">
        <v>32</v>
      </c>
      <c r="D251" t="s">
        <v>35</v>
      </c>
      <c r="E251" t="s">
        <v>44</v>
      </c>
      <c r="F251">
        <v>1958</v>
      </c>
      <c r="G251" t="str">
        <f>_xlfn.XLOOKUP(C251,Summary!$D$6:$D$12,Summary!$C$6:$C$12)</f>
        <v>Bertha</v>
      </c>
      <c r="H251" s="2">
        <v>5</v>
      </c>
      <c r="I251" s="2">
        <v>7</v>
      </c>
      <c r="J251" s="2">
        <v>13706</v>
      </c>
      <c r="K251" s="13">
        <f>VLOOKUP(C251,Summary!$D$6:$E$12,2,0)</f>
        <v>0.19</v>
      </c>
      <c r="L251" s="2" t="s">
        <v>83</v>
      </c>
      <c r="M251" s="15">
        <f t="shared" si="3"/>
        <v>2604.14</v>
      </c>
      <c r="N251" s="2">
        <v>411.18</v>
      </c>
      <c r="O251" s="2">
        <v>13294.82</v>
      </c>
      <c r="P251" s="2">
        <v>9790</v>
      </c>
      <c r="Q251" s="2">
        <v>3504.8199999999997</v>
      </c>
      <c r="R251" s="1">
        <v>45153</v>
      </c>
    </row>
    <row r="252" spans="1:18" x14ac:dyDescent="0.25">
      <c r="A252">
        <v>78006</v>
      </c>
      <c r="B252" t="s">
        <v>38</v>
      </c>
      <c r="C252" t="s">
        <v>37</v>
      </c>
      <c r="D252" t="s">
        <v>41</v>
      </c>
      <c r="E252" t="s">
        <v>45</v>
      </c>
      <c r="F252">
        <v>2110</v>
      </c>
      <c r="G252" t="str">
        <f>_xlfn.XLOOKUP(C252,Summary!$D$6:$D$12,Summary!$C$6:$C$12)</f>
        <v>Ciarán</v>
      </c>
      <c r="H252" s="2">
        <v>120</v>
      </c>
      <c r="I252" s="2">
        <v>125</v>
      </c>
      <c r="J252" s="2">
        <v>263750</v>
      </c>
      <c r="K252" s="13">
        <f>VLOOKUP(C252,Summary!$D$6:$E$12,2,0)</f>
        <v>0.23</v>
      </c>
      <c r="L252" s="2" t="s">
        <v>84</v>
      </c>
      <c r="M252" s="15">
        <f t="shared" si="3"/>
        <v>0</v>
      </c>
      <c r="N252" s="2">
        <v>23737.5</v>
      </c>
      <c r="O252" s="2">
        <v>240012.5</v>
      </c>
      <c r="P252" s="2">
        <v>253200</v>
      </c>
      <c r="Q252" s="2">
        <v>-13187.5</v>
      </c>
      <c r="R252" s="1">
        <v>45042</v>
      </c>
    </row>
    <row r="253" spans="1:18" x14ac:dyDescent="0.25">
      <c r="A253">
        <v>98881</v>
      </c>
      <c r="B253" t="s">
        <v>29</v>
      </c>
      <c r="C253" t="s">
        <v>37</v>
      </c>
      <c r="D253" t="s">
        <v>40</v>
      </c>
      <c r="E253" t="s">
        <v>45</v>
      </c>
      <c r="F253">
        <v>2409</v>
      </c>
      <c r="G253" t="str">
        <f>_xlfn.XLOOKUP(C253,Summary!$D$6:$D$12,Summary!$C$6:$C$12)</f>
        <v>Ciarán</v>
      </c>
      <c r="H253" s="2">
        <v>10</v>
      </c>
      <c r="I253" s="2">
        <v>7</v>
      </c>
      <c r="J253" s="2">
        <v>16863</v>
      </c>
      <c r="K253" s="13">
        <f>VLOOKUP(C253,Summary!$D$6:$E$12,2,0)</f>
        <v>0.23</v>
      </c>
      <c r="L253" s="2" t="s">
        <v>84</v>
      </c>
      <c r="M253" s="15">
        <f t="shared" si="3"/>
        <v>0</v>
      </c>
      <c r="N253" s="2">
        <v>1349.04</v>
      </c>
      <c r="O253" s="2">
        <v>15513.96</v>
      </c>
      <c r="P253" s="2">
        <v>12045</v>
      </c>
      <c r="Q253" s="2">
        <v>3468.9599999999991</v>
      </c>
      <c r="R253" s="1">
        <v>45116</v>
      </c>
    </row>
    <row r="254" spans="1:18" x14ac:dyDescent="0.25">
      <c r="A254">
        <v>57174</v>
      </c>
      <c r="B254" t="s">
        <v>38</v>
      </c>
      <c r="C254" t="s">
        <v>37</v>
      </c>
      <c r="D254" t="s">
        <v>40</v>
      </c>
      <c r="E254" t="s">
        <v>44</v>
      </c>
      <c r="F254">
        <v>1823</v>
      </c>
      <c r="G254" t="str">
        <f>_xlfn.XLOOKUP(C254,Summary!$D$6:$D$12,Summary!$C$6:$C$12)</f>
        <v>Ciarán</v>
      </c>
      <c r="H254" s="2">
        <v>10</v>
      </c>
      <c r="I254" s="2">
        <v>125</v>
      </c>
      <c r="J254" s="2">
        <v>227875</v>
      </c>
      <c r="K254" s="13">
        <f>VLOOKUP(C254,Summary!$D$6:$E$12,2,0)</f>
        <v>0.23</v>
      </c>
      <c r="L254" s="2" t="s">
        <v>84</v>
      </c>
      <c r="M254" s="15">
        <f t="shared" si="3"/>
        <v>0</v>
      </c>
      <c r="N254" s="2">
        <v>2278.75</v>
      </c>
      <c r="O254" s="2">
        <v>225596.25</v>
      </c>
      <c r="P254" s="2">
        <v>218760</v>
      </c>
      <c r="Q254" s="2">
        <v>6836.25</v>
      </c>
      <c r="R254" s="1">
        <v>45178</v>
      </c>
    </row>
    <row r="255" spans="1:18" x14ac:dyDescent="0.25">
      <c r="A255">
        <v>41943</v>
      </c>
      <c r="B255" t="s">
        <v>39</v>
      </c>
      <c r="C255" t="s">
        <v>48</v>
      </c>
      <c r="D255" t="s">
        <v>42</v>
      </c>
      <c r="E255" t="s">
        <v>46</v>
      </c>
      <c r="F255">
        <v>2294</v>
      </c>
      <c r="G255" t="str">
        <f>_xlfn.XLOOKUP(C255,Summary!$D$6:$D$12,Summary!$C$6:$C$12)</f>
        <v>Luigi</v>
      </c>
      <c r="H255" s="2">
        <v>250</v>
      </c>
      <c r="I255" s="2">
        <v>300</v>
      </c>
      <c r="J255" s="2">
        <v>688200</v>
      </c>
      <c r="K255" s="13">
        <f>VLOOKUP(C255,Summary!$D$6:$E$12,2,0)</f>
        <v>0.22</v>
      </c>
      <c r="L255" s="2" t="s">
        <v>84</v>
      </c>
      <c r="M255" s="15">
        <f t="shared" si="3"/>
        <v>0</v>
      </c>
      <c r="N255" s="2">
        <v>68820</v>
      </c>
      <c r="O255" s="2">
        <v>619380</v>
      </c>
      <c r="P255" s="2">
        <v>573500</v>
      </c>
      <c r="Q255" s="2">
        <v>45880</v>
      </c>
      <c r="R255" s="1">
        <v>45063</v>
      </c>
    </row>
    <row r="256" spans="1:18" x14ac:dyDescent="0.25">
      <c r="A256">
        <v>63797</v>
      </c>
      <c r="B256" t="s">
        <v>39</v>
      </c>
      <c r="C256" t="s">
        <v>49</v>
      </c>
      <c r="D256" t="s">
        <v>42</v>
      </c>
      <c r="E256" t="s">
        <v>31</v>
      </c>
      <c r="F256">
        <v>2001</v>
      </c>
      <c r="G256" t="str">
        <f>_xlfn.XLOOKUP(C256,Summary!$D$6:$D$12,Summary!$C$6:$C$12)</f>
        <v xml:space="preserve">Klaas </v>
      </c>
      <c r="H256" s="2">
        <v>250</v>
      </c>
      <c r="I256" s="2">
        <v>300</v>
      </c>
      <c r="J256" s="2">
        <v>600300</v>
      </c>
      <c r="K256" s="13">
        <f>VLOOKUP(C256,Summary!$D$6:$E$12,2,0)</f>
        <v>0.24</v>
      </c>
      <c r="L256" s="2" t="s">
        <v>84</v>
      </c>
      <c r="M256" s="15">
        <f t="shared" si="3"/>
        <v>0</v>
      </c>
      <c r="N256" s="2">
        <v>0</v>
      </c>
      <c r="O256" s="2">
        <v>600300</v>
      </c>
      <c r="P256" s="2">
        <v>500250</v>
      </c>
      <c r="Q256" s="2">
        <v>100050</v>
      </c>
      <c r="R256" s="1">
        <v>45220</v>
      </c>
    </row>
    <row r="257" spans="1:18" x14ac:dyDescent="0.25">
      <c r="A257">
        <v>38609</v>
      </c>
      <c r="B257" t="s">
        <v>33</v>
      </c>
      <c r="C257" t="s">
        <v>49</v>
      </c>
      <c r="D257" t="s">
        <v>41</v>
      </c>
      <c r="E257" t="s">
        <v>46</v>
      </c>
      <c r="F257">
        <v>384</v>
      </c>
      <c r="G257" t="str">
        <f>_xlfn.XLOOKUP(C257,Summary!$D$6:$D$12,Summary!$C$6:$C$12)</f>
        <v xml:space="preserve">Klaas </v>
      </c>
      <c r="H257" s="2">
        <v>120</v>
      </c>
      <c r="I257" s="2">
        <v>15</v>
      </c>
      <c r="J257" s="2">
        <v>5760</v>
      </c>
      <c r="K257" s="13">
        <f>VLOOKUP(C257,Summary!$D$6:$E$12,2,0)</f>
        <v>0.24</v>
      </c>
      <c r="L257" s="2" t="s">
        <v>83</v>
      </c>
      <c r="M257" s="15">
        <f t="shared" si="3"/>
        <v>1382.3999999999999</v>
      </c>
      <c r="N257" s="2">
        <v>633.59999999999991</v>
      </c>
      <c r="O257" s="2">
        <v>5126.3999999999996</v>
      </c>
      <c r="P257" s="2">
        <v>3840</v>
      </c>
      <c r="Q257" s="2">
        <v>1286.3999999999999</v>
      </c>
      <c r="R257" s="1">
        <v>45234</v>
      </c>
    </row>
    <row r="258" spans="1:18" x14ac:dyDescent="0.25">
      <c r="A258">
        <v>77275</v>
      </c>
      <c r="B258" t="s">
        <v>38</v>
      </c>
      <c r="C258" t="s">
        <v>47</v>
      </c>
      <c r="D258" t="s">
        <v>35</v>
      </c>
      <c r="E258" t="s">
        <v>44</v>
      </c>
      <c r="F258">
        <v>1660</v>
      </c>
      <c r="G258" t="str">
        <f>_xlfn.XLOOKUP(C258,Summary!$D$6:$D$12,Summary!$C$6:$C$12)</f>
        <v>Pedro</v>
      </c>
      <c r="H258" s="2">
        <v>5</v>
      </c>
      <c r="I258" s="2">
        <v>125</v>
      </c>
      <c r="J258" s="2">
        <v>207500</v>
      </c>
      <c r="K258" s="13">
        <f>VLOOKUP(C258,Summary!$D$6:$E$12,2,0)</f>
        <v>0.21</v>
      </c>
      <c r="L258" s="2" t="s">
        <v>83</v>
      </c>
      <c r="M258" s="15">
        <f t="shared" si="3"/>
        <v>43575</v>
      </c>
      <c r="N258" s="2">
        <v>4150</v>
      </c>
      <c r="O258" s="2">
        <v>203350</v>
      </c>
      <c r="P258" s="2">
        <v>199200</v>
      </c>
      <c r="Q258" s="2">
        <v>4150</v>
      </c>
      <c r="R258" s="1">
        <v>45010</v>
      </c>
    </row>
    <row r="259" spans="1:18" x14ac:dyDescent="0.25">
      <c r="A259">
        <v>41743</v>
      </c>
      <c r="B259" t="s">
        <v>29</v>
      </c>
      <c r="C259" t="s">
        <v>49</v>
      </c>
      <c r="D259" t="s">
        <v>42</v>
      </c>
      <c r="E259" t="s">
        <v>44</v>
      </c>
      <c r="F259">
        <v>1326</v>
      </c>
      <c r="G259" t="str">
        <f>_xlfn.XLOOKUP(C259,Summary!$D$6:$D$12,Summary!$C$6:$C$12)</f>
        <v xml:space="preserve">Klaas </v>
      </c>
      <c r="H259" s="2">
        <v>250</v>
      </c>
      <c r="I259" s="2">
        <v>7</v>
      </c>
      <c r="J259" s="2">
        <v>9282</v>
      </c>
      <c r="K259" s="13">
        <f>VLOOKUP(C259,Summary!$D$6:$E$12,2,0)</f>
        <v>0.24</v>
      </c>
      <c r="L259" s="2" t="s">
        <v>83</v>
      </c>
      <c r="M259" s="15">
        <f t="shared" ref="M259:M322" si="4">IF(L259="Yes",J259*K259,0)</f>
        <v>2227.6799999999998</v>
      </c>
      <c r="N259" s="2">
        <v>92.82</v>
      </c>
      <c r="O259" s="2">
        <v>9189.18</v>
      </c>
      <c r="P259" s="2">
        <v>6630</v>
      </c>
      <c r="Q259" s="2">
        <v>2559.1800000000003</v>
      </c>
      <c r="R259" s="1">
        <v>45275</v>
      </c>
    </row>
    <row r="260" spans="1:18" x14ac:dyDescent="0.25">
      <c r="A260">
        <v>36924</v>
      </c>
      <c r="B260" t="s">
        <v>36</v>
      </c>
      <c r="C260" t="s">
        <v>47</v>
      </c>
      <c r="D260" t="s">
        <v>40</v>
      </c>
      <c r="E260" t="s">
        <v>45</v>
      </c>
      <c r="F260">
        <v>367</v>
      </c>
      <c r="G260" t="str">
        <f>_xlfn.XLOOKUP(C260,Summary!$D$6:$D$12,Summary!$C$6:$C$12)</f>
        <v>Pedro</v>
      </c>
      <c r="H260" s="2">
        <v>10</v>
      </c>
      <c r="I260" s="2">
        <v>12</v>
      </c>
      <c r="J260" s="2">
        <v>4404</v>
      </c>
      <c r="K260" s="13">
        <f>VLOOKUP(C260,Summary!$D$6:$E$12,2,0)</f>
        <v>0.21</v>
      </c>
      <c r="L260" s="2" t="s">
        <v>84</v>
      </c>
      <c r="M260" s="15">
        <f t="shared" si="4"/>
        <v>0</v>
      </c>
      <c r="N260" s="2">
        <v>396.36</v>
      </c>
      <c r="O260" s="2">
        <v>4007.64</v>
      </c>
      <c r="P260" s="2">
        <v>1101</v>
      </c>
      <c r="Q260" s="2">
        <v>2906.64</v>
      </c>
      <c r="R260" s="1">
        <v>45041</v>
      </c>
    </row>
    <row r="261" spans="1:18" x14ac:dyDescent="0.25">
      <c r="A261">
        <v>30707</v>
      </c>
      <c r="B261" t="s">
        <v>39</v>
      </c>
      <c r="C261" t="s">
        <v>47</v>
      </c>
      <c r="D261" t="s">
        <v>35</v>
      </c>
      <c r="E261" t="s">
        <v>31</v>
      </c>
      <c r="F261">
        <v>958</v>
      </c>
      <c r="G261" t="str">
        <f>_xlfn.XLOOKUP(C261,Summary!$D$6:$D$12,Summary!$C$6:$C$12)</f>
        <v>Pedro</v>
      </c>
      <c r="H261" s="2">
        <v>5</v>
      </c>
      <c r="I261" s="2">
        <v>300</v>
      </c>
      <c r="J261" s="2">
        <v>287400</v>
      </c>
      <c r="K261" s="13">
        <f>VLOOKUP(C261,Summary!$D$6:$E$12,2,0)</f>
        <v>0.21</v>
      </c>
      <c r="L261" s="2" t="s">
        <v>83</v>
      </c>
      <c r="M261" s="15">
        <f t="shared" si="4"/>
        <v>60354</v>
      </c>
      <c r="N261" s="2">
        <v>0</v>
      </c>
      <c r="O261" s="2">
        <v>287400</v>
      </c>
      <c r="P261" s="2">
        <v>239500</v>
      </c>
      <c r="Q261" s="2">
        <v>47900</v>
      </c>
      <c r="R261" s="1">
        <v>45051</v>
      </c>
    </row>
    <row r="262" spans="1:18" x14ac:dyDescent="0.25">
      <c r="A262">
        <v>29548</v>
      </c>
      <c r="B262" t="s">
        <v>29</v>
      </c>
      <c r="C262" t="s">
        <v>48</v>
      </c>
      <c r="D262" t="s">
        <v>42</v>
      </c>
      <c r="E262" t="s">
        <v>46</v>
      </c>
      <c r="F262">
        <v>267</v>
      </c>
      <c r="G262" t="str">
        <f>_xlfn.XLOOKUP(C262,Summary!$D$6:$D$12,Summary!$C$6:$C$12)</f>
        <v>Luigi</v>
      </c>
      <c r="H262" s="2">
        <v>250</v>
      </c>
      <c r="I262" s="2">
        <v>20</v>
      </c>
      <c r="J262" s="2">
        <v>5340</v>
      </c>
      <c r="K262" s="13">
        <f>VLOOKUP(C262,Summary!$D$6:$E$12,2,0)</f>
        <v>0.22</v>
      </c>
      <c r="L262" s="2" t="s">
        <v>83</v>
      </c>
      <c r="M262" s="15">
        <f t="shared" si="4"/>
        <v>1174.8</v>
      </c>
      <c r="N262" s="2">
        <v>801</v>
      </c>
      <c r="O262" s="2">
        <v>4539</v>
      </c>
      <c r="P262" s="2">
        <v>2670</v>
      </c>
      <c r="Q262" s="2">
        <v>1869</v>
      </c>
      <c r="R262" s="1">
        <v>45011</v>
      </c>
    </row>
    <row r="263" spans="1:18" x14ac:dyDescent="0.25">
      <c r="A263">
        <v>97337</v>
      </c>
      <c r="B263" t="s">
        <v>29</v>
      </c>
      <c r="C263" t="s">
        <v>49</v>
      </c>
      <c r="D263" t="s">
        <v>41</v>
      </c>
      <c r="E263" t="s">
        <v>45</v>
      </c>
      <c r="F263">
        <v>1582</v>
      </c>
      <c r="G263" t="str">
        <f>_xlfn.XLOOKUP(C263,Summary!$D$6:$D$12,Summary!$C$6:$C$12)</f>
        <v xml:space="preserve">Klaas </v>
      </c>
      <c r="H263" s="2">
        <v>120</v>
      </c>
      <c r="I263" s="2">
        <v>7</v>
      </c>
      <c r="J263" s="2">
        <v>11074</v>
      </c>
      <c r="K263" s="13">
        <f>VLOOKUP(C263,Summary!$D$6:$E$12,2,0)</f>
        <v>0.24</v>
      </c>
      <c r="L263" s="2" t="s">
        <v>83</v>
      </c>
      <c r="M263" s="15">
        <f t="shared" si="4"/>
        <v>2657.7599999999998</v>
      </c>
      <c r="N263" s="2">
        <v>775.18</v>
      </c>
      <c r="O263" s="2">
        <v>10298.82</v>
      </c>
      <c r="P263" s="2">
        <v>7910</v>
      </c>
      <c r="Q263" s="2">
        <v>2388.8199999999997</v>
      </c>
      <c r="R263" s="1">
        <v>45171</v>
      </c>
    </row>
    <row r="264" spans="1:18" x14ac:dyDescent="0.25">
      <c r="A264">
        <v>50487</v>
      </c>
      <c r="B264" t="s">
        <v>39</v>
      </c>
      <c r="C264" t="s">
        <v>34</v>
      </c>
      <c r="D264" t="s">
        <v>42</v>
      </c>
      <c r="E264" t="s">
        <v>45</v>
      </c>
      <c r="F264">
        <v>959</v>
      </c>
      <c r="G264" t="str">
        <f>_xlfn.XLOOKUP(C264,Summary!$D$6:$D$12,Summary!$C$6:$C$12)</f>
        <v>Francoise</v>
      </c>
      <c r="H264" s="2">
        <v>250</v>
      </c>
      <c r="I264" s="2">
        <v>300</v>
      </c>
      <c r="J264" s="2">
        <v>287700</v>
      </c>
      <c r="K264" s="13">
        <f>VLOOKUP(C264,Summary!$D$6:$E$12,2,0)</f>
        <v>0.2</v>
      </c>
      <c r="L264" s="2" t="s">
        <v>84</v>
      </c>
      <c r="M264" s="15">
        <f t="shared" si="4"/>
        <v>0</v>
      </c>
      <c r="N264" s="2">
        <v>20139</v>
      </c>
      <c r="O264" s="2">
        <v>267561</v>
      </c>
      <c r="P264" s="2">
        <v>239750</v>
      </c>
      <c r="Q264" s="2">
        <v>27811</v>
      </c>
      <c r="R264" s="1">
        <v>45210</v>
      </c>
    </row>
    <row r="265" spans="1:18" x14ac:dyDescent="0.25">
      <c r="A265">
        <v>56317</v>
      </c>
      <c r="B265" t="s">
        <v>29</v>
      </c>
      <c r="C265" t="s">
        <v>49</v>
      </c>
      <c r="D265" t="s">
        <v>35</v>
      </c>
      <c r="E265" t="s">
        <v>45</v>
      </c>
      <c r="F265">
        <v>1611</v>
      </c>
      <c r="G265" t="str">
        <f>_xlfn.XLOOKUP(C265,Summary!$D$6:$D$12,Summary!$C$6:$C$12)</f>
        <v xml:space="preserve">Klaas </v>
      </c>
      <c r="H265" s="2">
        <v>5</v>
      </c>
      <c r="I265" s="2">
        <v>7</v>
      </c>
      <c r="J265" s="2">
        <v>11277</v>
      </c>
      <c r="K265" s="13">
        <f>VLOOKUP(C265,Summary!$D$6:$E$12,2,0)</f>
        <v>0.24</v>
      </c>
      <c r="L265" s="2" t="s">
        <v>84</v>
      </c>
      <c r="M265" s="15">
        <f t="shared" si="4"/>
        <v>0</v>
      </c>
      <c r="N265" s="2">
        <v>1014.93</v>
      </c>
      <c r="O265" s="2">
        <v>10262.07</v>
      </c>
      <c r="P265" s="2">
        <v>8055</v>
      </c>
      <c r="Q265" s="2">
        <v>2207.0699999999997</v>
      </c>
      <c r="R265" s="1">
        <v>45258</v>
      </c>
    </row>
    <row r="266" spans="1:18" x14ac:dyDescent="0.25">
      <c r="A266">
        <v>83130</v>
      </c>
      <c r="B266" t="s">
        <v>29</v>
      </c>
      <c r="C266" t="s">
        <v>34</v>
      </c>
      <c r="D266" t="s">
        <v>41</v>
      </c>
      <c r="E266" t="s">
        <v>46</v>
      </c>
      <c r="F266">
        <v>639</v>
      </c>
      <c r="G266" t="str">
        <f>_xlfn.XLOOKUP(C266,Summary!$D$6:$D$12,Summary!$C$6:$C$12)</f>
        <v>Francoise</v>
      </c>
      <c r="H266" s="2">
        <v>120</v>
      </c>
      <c r="I266" s="2">
        <v>350</v>
      </c>
      <c r="J266" s="2">
        <v>223650</v>
      </c>
      <c r="K266" s="13">
        <f>VLOOKUP(C266,Summary!$D$6:$E$12,2,0)</f>
        <v>0.2</v>
      </c>
      <c r="L266" s="2" t="s">
        <v>84</v>
      </c>
      <c r="M266" s="15">
        <f t="shared" si="4"/>
        <v>0</v>
      </c>
      <c r="N266" s="2">
        <v>22365</v>
      </c>
      <c r="O266" s="2">
        <v>201285</v>
      </c>
      <c r="P266" s="2">
        <v>166140</v>
      </c>
      <c r="Q266" s="2">
        <v>35145</v>
      </c>
      <c r="R266" s="1">
        <v>45158</v>
      </c>
    </row>
    <row r="267" spans="1:18" x14ac:dyDescent="0.25">
      <c r="A267">
        <v>41771</v>
      </c>
      <c r="B267" t="s">
        <v>29</v>
      </c>
      <c r="C267" t="s">
        <v>32</v>
      </c>
      <c r="D267" t="s">
        <v>35</v>
      </c>
      <c r="E267" t="s">
        <v>46</v>
      </c>
      <c r="F267">
        <v>1199</v>
      </c>
      <c r="G267" t="str">
        <f>_xlfn.XLOOKUP(C267,Summary!$D$6:$D$12,Summary!$C$6:$C$12)</f>
        <v>Bertha</v>
      </c>
      <c r="H267" s="2">
        <v>5</v>
      </c>
      <c r="I267" s="2">
        <v>350</v>
      </c>
      <c r="J267" s="2">
        <v>419650</v>
      </c>
      <c r="K267" s="13">
        <f>VLOOKUP(C267,Summary!$D$6:$E$12,2,0)</f>
        <v>0.19</v>
      </c>
      <c r="L267" s="2" t="s">
        <v>84</v>
      </c>
      <c r="M267" s="15">
        <f t="shared" si="4"/>
        <v>0</v>
      </c>
      <c r="N267" s="2">
        <v>58751</v>
      </c>
      <c r="O267" s="2">
        <v>360899</v>
      </c>
      <c r="P267" s="2">
        <v>311740</v>
      </c>
      <c r="Q267" s="2">
        <v>49159</v>
      </c>
      <c r="R267" s="1">
        <v>45204</v>
      </c>
    </row>
    <row r="268" spans="1:18" x14ac:dyDescent="0.25">
      <c r="A268">
        <v>75058</v>
      </c>
      <c r="B268" t="s">
        <v>38</v>
      </c>
      <c r="C268" t="s">
        <v>48</v>
      </c>
      <c r="D268" t="s">
        <v>35</v>
      </c>
      <c r="E268" t="s">
        <v>45</v>
      </c>
      <c r="F268">
        <v>2797</v>
      </c>
      <c r="G268" t="str">
        <f>_xlfn.XLOOKUP(C268,Summary!$D$6:$D$12,Summary!$C$6:$C$12)</f>
        <v>Luigi</v>
      </c>
      <c r="H268" s="2">
        <v>5</v>
      </c>
      <c r="I268" s="2">
        <v>125</v>
      </c>
      <c r="J268" s="2">
        <v>349625</v>
      </c>
      <c r="K268" s="13">
        <f>VLOOKUP(C268,Summary!$D$6:$E$12,2,0)</f>
        <v>0.22</v>
      </c>
      <c r="L268" s="2" t="s">
        <v>83</v>
      </c>
      <c r="M268" s="15">
        <f t="shared" si="4"/>
        <v>76917.5</v>
      </c>
      <c r="N268" s="2">
        <v>31466.25</v>
      </c>
      <c r="O268" s="2">
        <v>318158.75</v>
      </c>
      <c r="P268" s="2">
        <v>335640</v>
      </c>
      <c r="Q268" s="2">
        <v>-17481.25</v>
      </c>
      <c r="R268" s="1">
        <v>45063</v>
      </c>
    </row>
    <row r="269" spans="1:18" x14ac:dyDescent="0.25">
      <c r="A269">
        <v>60714</v>
      </c>
      <c r="B269" t="s">
        <v>36</v>
      </c>
      <c r="C269" t="s">
        <v>47</v>
      </c>
      <c r="D269" t="s">
        <v>35</v>
      </c>
      <c r="E269" t="s">
        <v>44</v>
      </c>
      <c r="F269">
        <v>690</v>
      </c>
      <c r="G269" t="str">
        <f>_xlfn.XLOOKUP(C269,Summary!$D$6:$D$12,Summary!$C$6:$C$12)</f>
        <v>Pedro</v>
      </c>
      <c r="H269" s="2">
        <v>5</v>
      </c>
      <c r="I269" s="2">
        <v>12</v>
      </c>
      <c r="J269" s="2">
        <v>8280</v>
      </c>
      <c r="K269" s="13">
        <f>VLOOKUP(C269,Summary!$D$6:$E$12,2,0)</f>
        <v>0.21</v>
      </c>
      <c r="L269" s="2" t="s">
        <v>83</v>
      </c>
      <c r="M269" s="15">
        <f t="shared" si="4"/>
        <v>1738.8</v>
      </c>
      <c r="N269" s="2">
        <v>165.6</v>
      </c>
      <c r="O269" s="2">
        <v>8114.4</v>
      </c>
      <c r="P269" s="2">
        <v>2070</v>
      </c>
      <c r="Q269" s="2">
        <v>6044.4</v>
      </c>
      <c r="R269" s="1">
        <v>45043</v>
      </c>
    </row>
    <row r="270" spans="1:18" x14ac:dyDescent="0.25">
      <c r="A270">
        <v>49817</v>
      </c>
      <c r="B270" t="s">
        <v>38</v>
      </c>
      <c r="C270" t="s">
        <v>34</v>
      </c>
      <c r="D270" t="s">
        <v>40</v>
      </c>
      <c r="E270" t="s">
        <v>44</v>
      </c>
      <c r="F270">
        <v>1287</v>
      </c>
      <c r="G270" t="str">
        <f>_xlfn.XLOOKUP(C270,Summary!$D$6:$D$12,Summary!$C$6:$C$12)</f>
        <v>Francoise</v>
      </c>
      <c r="H270" s="2">
        <v>10</v>
      </c>
      <c r="I270" s="2">
        <v>125</v>
      </c>
      <c r="J270" s="2">
        <v>160875</v>
      </c>
      <c r="K270" s="13">
        <f>VLOOKUP(C270,Summary!$D$6:$E$12,2,0)</f>
        <v>0.2</v>
      </c>
      <c r="L270" s="2" t="s">
        <v>83</v>
      </c>
      <c r="M270" s="15">
        <f t="shared" si="4"/>
        <v>32175</v>
      </c>
      <c r="N270" s="2">
        <v>4826.25</v>
      </c>
      <c r="O270" s="2">
        <v>156048.75</v>
      </c>
      <c r="P270" s="2">
        <v>154440</v>
      </c>
      <c r="Q270" s="2">
        <v>1608.75</v>
      </c>
      <c r="R270" s="1">
        <v>45029</v>
      </c>
    </row>
    <row r="271" spans="1:18" x14ac:dyDescent="0.25">
      <c r="A271">
        <v>83124</v>
      </c>
      <c r="B271" t="s">
        <v>33</v>
      </c>
      <c r="C271" t="s">
        <v>37</v>
      </c>
      <c r="D271" t="s">
        <v>41</v>
      </c>
      <c r="E271" t="s">
        <v>45</v>
      </c>
      <c r="F271">
        <v>1262</v>
      </c>
      <c r="G271" t="str">
        <f>_xlfn.XLOOKUP(C271,Summary!$D$6:$D$12,Summary!$C$6:$C$12)</f>
        <v>Ciarán</v>
      </c>
      <c r="H271" s="2">
        <v>120</v>
      </c>
      <c r="I271" s="2">
        <v>15</v>
      </c>
      <c r="J271" s="2">
        <v>18930</v>
      </c>
      <c r="K271" s="13">
        <f>VLOOKUP(C271,Summary!$D$6:$E$12,2,0)</f>
        <v>0.23</v>
      </c>
      <c r="L271" s="2" t="s">
        <v>84</v>
      </c>
      <c r="M271" s="15">
        <f t="shared" si="4"/>
        <v>0</v>
      </c>
      <c r="N271" s="2">
        <v>1325.1</v>
      </c>
      <c r="O271" s="2">
        <v>17604.900000000001</v>
      </c>
      <c r="P271" s="2">
        <v>12620</v>
      </c>
      <c r="Q271" s="2">
        <v>4984.9000000000015</v>
      </c>
      <c r="R271" s="1">
        <v>45188</v>
      </c>
    </row>
    <row r="272" spans="1:18" x14ac:dyDescent="0.25">
      <c r="A272">
        <v>82959</v>
      </c>
      <c r="B272" t="s">
        <v>33</v>
      </c>
      <c r="C272" t="s">
        <v>49</v>
      </c>
      <c r="D272" t="s">
        <v>43</v>
      </c>
      <c r="E272" t="s">
        <v>46</v>
      </c>
      <c r="F272">
        <v>1743</v>
      </c>
      <c r="G272" t="str">
        <f>_xlfn.XLOOKUP(C272,Summary!$D$6:$D$12,Summary!$C$6:$C$12)</f>
        <v xml:space="preserve">Klaas </v>
      </c>
      <c r="H272" s="2">
        <v>260</v>
      </c>
      <c r="I272" s="2">
        <v>15</v>
      </c>
      <c r="J272" s="2">
        <v>26145</v>
      </c>
      <c r="K272" s="13">
        <f>VLOOKUP(C272,Summary!$D$6:$E$12,2,0)</f>
        <v>0.24</v>
      </c>
      <c r="L272" s="2" t="s">
        <v>84</v>
      </c>
      <c r="M272" s="15">
        <f t="shared" si="4"/>
        <v>0</v>
      </c>
      <c r="N272" s="2">
        <v>3660.3</v>
      </c>
      <c r="O272" s="2">
        <v>22484.7</v>
      </c>
      <c r="P272" s="2">
        <v>17430</v>
      </c>
      <c r="Q272" s="2">
        <v>5054.7000000000007</v>
      </c>
      <c r="R272" s="1">
        <v>45209</v>
      </c>
    </row>
    <row r="273" spans="1:18" x14ac:dyDescent="0.25">
      <c r="A273">
        <v>27636</v>
      </c>
      <c r="B273" t="s">
        <v>29</v>
      </c>
      <c r="C273" t="s">
        <v>32</v>
      </c>
      <c r="D273" t="s">
        <v>40</v>
      </c>
      <c r="E273" t="s">
        <v>45</v>
      </c>
      <c r="F273">
        <v>2125</v>
      </c>
      <c r="G273" t="str">
        <f>_xlfn.XLOOKUP(C273,Summary!$D$6:$D$12,Summary!$C$6:$C$12)</f>
        <v>Bertha</v>
      </c>
      <c r="H273" s="2">
        <v>10</v>
      </c>
      <c r="I273" s="2">
        <v>7</v>
      </c>
      <c r="J273" s="2">
        <v>14875</v>
      </c>
      <c r="K273" s="13">
        <f>VLOOKUP(C273,Summary!$D$6:$E$12,2,0)</f>
        <v>0.19</v>
      </c>
      <c r="L273" s="2" t="s">
        <v>83</v>
      </c>
      <c r="M273" s="15">
        <f t="shared" si="4"/>
        <v>2826.25</v>
      </c>
      <c r="N273" s="2">
        <v>1041.25</v>
      </c>
      <c r="O273" s="2">
        <v>13833.75</v>
      </c>
      <c r="P273" s="2">
        <v>10625</v>
      </c>
      <c r="Q273" s="2">
        <v>3208.75</v>
      </c>
      <c r="R273" s="1">
        <v>45231</v>
      </c>
    </row>
    <row r="274" spans="1:18" x14ac:dyDescent="0.25">
      <c r="A274">
        <v>64404</v>
      </c>
      <c r="B274" t="s">
        <v>29</v>
      </c>
      <c r="C274" t="s">
        <v>48</v>
      </c>
      <c r="D274" t="s">
        <v>40</v>
      </c>
      <c r="E274" t="s">
        <v>45</v>
      </c>
      <c r="F274">
        <v>2663</v>
      </c>
      <c r="G274" t="str">
        <f>_xlfn.XLOOKUP(C274,Summary!$D$6:$D$12,Summary!$C$6:$C$12)</f>
        <v>Luigi</v>
      </c>
      <c r="H274" s="2">
        <v>10</v>
      </c>
      <c r="I274" s="2">
        <v>20</v>
      </c>
      <c r="J274" s="2">
        <v>53260</v>
      </c>
      <c r="K274" s="13">
        <f>VLOOKUP(C274,Summary!$D$6:$E$12,2,0)</f>
        <v>0.22</v>
      </c>
      <c r="L274" s="2" t="s">
        <v>83</v>
      </c>
      <c r="M274" s="15">
        <f t="shared" si="4"/>
        <v>11717.2</v>
      </c>
      <c r="N274" s="2">
        <v>2663</v>
      </c>
      <c r="O274" s="2">
        <v>50597</v>
      </c>
      <c r="P274" s="2">
        <v>26630</v>
      </c>
      <c r="Q274" s="2">
        <v>23967</v>
      </c>
      <c r="R274" s="1">
        <v>44952</v>
      </c>
    </row>
    <row r="275" spans="1:18" x14ac:dyDescent="0.25">
      <c r="A275">
        <v>95728</v>
      </c>
      <c r="B275" t="s">
        <v>39</v>
      </c>
      <c r="C275" t="s">
        <v>47</v>
      </c>
      <c r="D275" t="s">
        <v>35</v>
      </c>
      <c r="E275" t="s">
        <v>46</v>
      </c>
      <c r="F275">
        <v>546</v>
      </c>
      <c r="G275" t="str">
        <f>_xlfn.XLOOKUP(C275,Summary!$D$6:$D$12,Summary!$C$6:$C$12)</f>
        <v>Pedro</v>
      </c>
      <c r="H275" s="2">
        <v>5</v>
      </c>
      <c r="I275" s="2">
        <v>300</v>
      </c>
      <c r="J275" s="2">
        <v>163800</v>
      </c>
      <c r="K275" s="13">
        <f>VLOOKUP(C275,Summary!$D$6:$E$12,2,0)</f>
        <v>0.21</v>
      </c>
      <c r="L275" s="2" t="s">
        <v>84</v>
      </c>
      <c r="M275" s="15">
        <f t="shared" si="4"/>
        <v>0</v>
      </c>
      <c r="N275" s="2">
        <v>24570</v>
      </c>
      <c r="O275" s="2">
        <v>139230</v>
      </c>
      <c r="P275" s="2">
        <v>136500</v>
      </c>
      <c r="Q275" s="2">
        <v>2730</v>
      </c>
      <c r="R275" s="1">
        <v>45239</v>
      </c>
    </row>
    <row r="276" spans="1:18" x14ac:dyDescent="0.25">
      <c r="A276">
        <v>87745</v>
      </c>
      <c r="B276" t="s">
        <v>29</v>
      </c>
      <c r="C276" t="s">
        <v>48</v>
      </c>
      <c r="D276" t="s">
        <v>41</v>
      </c>
      <c r="E276" t="s">
        <v>46</v>
      </c>
      <c r="F276">
        <v>606</v>
      </c>
      <c r="G276" t="str">
        <f>_xlfn.XLOOKUP(C276,Summary!$D$6:$D$12,Summary!$C$6:$C$12)</f>
        <v>Luigi</v>
      </c>
      <c r="H276" s="2">
        <v>120</v>
      </c>
      <c r="I276" s="2">
        <v>20</v>
      </c>
      <c r="J276" s="2">
        <v>12120</v>
      </c>
      <c r="K276" s="13">
        <f>VLOOKUP(C276,Summary!$D$6:$E$12,2,0)</f>
        <v>0.22</v>
      </c>
      <c r="L276" s="2" t="s">
        <v>83</v>
      </c>
      <c r="M276" s="15">
        <f t="shared" si="4"/>
        <v>2666.4</v>
      </c>
      <c r="N276" s="2">
        <v>1696.8000000000002</v>
      </c>
      <c r="O276" s="2">
        <v>10423.200000000001</v>
      </c>
      <c r="P276" s="2">
        <v>6060</v>
      </c>
      <c r="Q276" s="2">
        <v>4363.2000000000007</v>
      </c>
      <c r="R276" s="1">
        <v>45112</v>
      </c>
    </row>
    <row r="277" spans="1:18" x14ac:dyDescent="0.25">
      <c r="A277">
        <v>80718</v>
      </c>
      <c r="B277" t="s">
        <v>39</v>
      </c>
      <c r="C277" t="s">
        <v>48</v>
      </c>
      <c r="D277" t="s">
        <v>41</v>
      </c>
      <c r="E277" t="s">
        <v>46</v>
      </c>
      <c r="F277">
        <v>2574</v>
      </c>
      <c r="G277" t="str">
        <f>_xlfn.XLOOKUP(C277,Summary!$D$6:$D$12,Summary!$C$6:$C$12)</f>
        <v>Luigi</v>
      </c>
      <c r="H277" s="2">
        <v>120</v>
      </c>
      <c r="I277" s="2">
        <v>300</v>
      </c>
      <c r="J277" s="2">
        <v>772200</v>
      </c>
      <c r="K277" s="13">
        <f>VLOOKUP(C277,Summary!$D$6:$E$12,2,0)</f>
        <v>0.22</v>
      </c>
      <c r="L277" s="2" t="s">
        <v>83</v>
      </c>
      <c r="M277" s="15">
        <f t="shared" si="4"/>
        <v>169884</v>
      </c>
      <c r="N277" s="2">
        <v>115830</v>
      </c>
      <c r="O277" s="2">
        <v>656370</v>
      </c>
      <c r="P277" s="2">
        <v>643500</v>
      </c>
      <c r="Q277" s="2">
        <v>12870</v>
      </c>
      <c r="R277" s="1">
        <v>45073</v>
      </c>
    </row>
    <row r="278" spans="1:18" x14ac:dyDescent="0.25">
      <c r="A278">
        <v>86993</v>
      </c>
      <c r="B278" t="s">
        <v>33</v>
      </c>
      <c r="C278" t="s">
        <v>47</v>
      </c>
      <c r="D278" t="s">
        <v>42</v>
      </c>
      <c r="E278" t="s">
        <v>44</v>
      </c>
      <c r="F278">
        <v>1514</v>
      </c>
      <c r="G278" t="str">
        <f>_xlfn.XLOOKUP(C278,Summary!$D$6:$D$12,Summary!$C$6:$C$12)</f>
        <v>Pedro</v>
      </c>
      <c r="H278" s="2">
        <v>250</v>
      </c>
      <c r="I278" s="2">
        <v>15</v>
      </c>
      <c r="J278" s="2">
        <v>22710</v>
      </c>
      <c r="K278" s="13">
        <f>VLOOKUP(C278,Summary!$D$6:$E$12,2,0)</f>
        <v>0.21</v>
      </c>
      <c r="L278" s="2" t="s">
        <v>84</v>
      </c>
      <c r="M278" s="15">
        <f t="shared" si="4"/>
        <v>0</v>
      </c>
      <c r="N278" s="2">
        <v>908.4</v>
      </c>
      <c r="O278" s="2">
        <v>21801.599999999999</v>
      </c>
      <c r="P278" s="2">
        <v>15140</v>
      </c>
      <c r="Q278" s="2">
        <v>6661.5999999999985</v>
      </c>
      <c r="R278" s="1">
        <v>45238</v>
      </c>
    </row>
    <row r="279" spans="1:18" x14ac:dyDescent="0.25">
      <c r="A279">
        <v>59984</v>
      </c>
      <c r="B279" t="s">
        <v>29</v>
      </c>
      <c r="C279" t="s">
        <v>37</v>
      </c>
      <c r="D279" t="s">
        <v>40</v>
      </c>
      <c r="E279" t="s">
        <v>45</v>
      </c>
      <c r="F279">
        <v>1362</v>
      </c>
      <c r="G279" t="str">
        <f>_xlfn.XLOOKUP(C279,Summary!$D$6:$D$12,Summary!$C$6:$C$12)</f>
        <v>Ciarán</v>
      </c>
      <c r="H279" s="2">
        <v>10</v>
      </c>
      <c r="I279" s="2">
        <v>350</v>
      </c>
      <c r="J279" s="2">
        <v>476700</v>
      </c>
      <c r="K279" s="13">
        <f>VLOOKUP(C279,Summary!$D$6:$E$12,2,0)</f>
        <v>0.23</v>
      </c>
      <c r="L279" s="2" t="s">
        <v>83</v>
      </c>
      <c r="M279" s="15">
        <f t="shared" si="4"/>
        <v>109641</v>
      </c>
      <c r="N279" s="2">
        <v>38136</v>
      </c>
      <c r="O279" s="2">
        <v>438564</v>
      </c>
      <c r="P279" s="2">
        <v>354120</v>
      </c>
      <c r="Q279" s="2">
        <v>84444</v>
      </c>
      <c r="R279" s="1">
        <v>45160</v>
      </c>
    </row>
    <row r="280" spans="1:18" x14ac:dyDescent="0.25">
      <c r="A280">
        <v>73882</v>
      </c>
      <c r="B280" t="s">
        <v>36</v>
      </c>
      <c r="C280" t="s">
        <v>37</v>
      </c>
      <c r="D280" t="s">
        <v>30</v>
      </c>
      <c r="E280" t="s">
        <v>45</v>
      </c>
      <c r="F280">
        <v>1884</v>
      </c>
      <c r="G280" t="str">
        <f>_xlfn.XLOOKUP(C280,Summary!$D$6:$D$12,Summary!$C$6:$C$12)</f>
        <v>Ciarán</v>
      </c>
      <c r="H280" s="2">
        <v>3</v>
      </c>
      <c r="I280" s="2">
        <v>12</v>
      </c>
      <c r="J280" s="2">
        <v>22608</v>
      </c>
      <c r="K280" s="13">
        <f>VLOOKUP(C280,Summary!$D$6:$E$12,2,0)</f>
        <v>0.23</v>
      </c>
      <c r="L280" s="2" t="s">
        <v>83</v>
      </c>
      <c r="M280" s="15">
        <f t="shared" si="4"/>
        <v>5199.84</v>
      </c>
      <c r="N280" s="2">
        <v>1582.56</v>
      </c>
      <c r="O280" s="2">
        <v>21025.439999999999</v>
      </c>
      <c r="P280" s="2">
        <v>5652</v>
      </c>
      <c r="Q280" s="2">
        <v>15373.439999999999</v>
      </c>
      <c r="R280" s="1">
        <v>45053</v>
      </c>
    </row>
    <row r="281" spans="1:18" x14ac:dyDescent="0.25">
      <c r="A281">
        <v>56943</v>
      </c>
      <c r="B281" t="s">
        <v>29</v>
      </c>
      <c r="C281" t="s">
        <v>37</v>
      </c>
      <c r="D281" t="s">
        <v>41</v>
      </c>
      <c r="E281" t="s">
        <v>44</v>
      </c>
      <c r="F281">
        <v>639</v>
      </c>
      <c r="G281" t="str">
        <f>_xlfn.XLOOKUP(C281,Summary!$D$6:$D$12,Summary!$C$6:$C$12)</f>
        <v>Ciarán</v>
      </c>
      <c r="H281" s="2">
        <v>120</v>
      </c>
      <c r="I281" s="2">
        <v>7</v>
      </c>
      <c r="J281" s="2">
        <v>4473</v>
      </c>
      <c r="K281" s="13">
        <f>VLOOKUP(C281,Summary!$D$6:$E$12,2,0)</f>
        <v>0.23</v>
      </c>
      <c r="L281" s="2" t="s">
        <v>84</v>
      </c>
      <c r="M281" s="15">
        <f t="shared" si="4"/>
        <v>0</v>
      </c>
      <c r="N281" s="2">
        <v>44.73</v>
      </c>
      <c r="O281" s="2">
        <v>4428.2700000000004</v>
      </c>
      <c r="P281" s="2">
        <v>3195</v>
      </c>
      <c r="Q281" s="2">
        <v>1233.2700000000004</v>
      </c>
      <c r="R281" s="1">
        <v>45018</v>
      </c>
    </row>
    <row r="282" spans="1:18" x14ac:dyDescent="0.25">
      <c r="A282">
        <v>49425</v>
      </c>
      <c r="B282" t="s">
        <v>29</v>
      </c>
      <c r="C282" t="s">
        <v>48</v>
      </c>
      <c r="D282" t="s">
        <v>30</v>
      </c>
      <c r="E282" t="s">
        <v>45</v>
      </c>
      <c r="F282">
        <v>1117.5</v>
      </c>
      <c r="G282" t="str">
        <f>_xlfn.XLOOKUP(C282,Summary!$D$6:$D$12,Summary!$C$6:$C$12)</f>
        <v>Luigi</v>
      </c>
      <c r="H282" s="2">
        <v>3</v>
      </c>
      <c r="I282" s="2">
        <v>20</v>
      </c>
      <c r="J282" s="2">
        <v>22350</v>
      </c>
      <c r="K282" s="13">
        <f>VLOOKUP(C282,Summary!$D$6:$E$12,2,0)</f>
        <v>0.22</v>
      </c>
      <c r="L282" s="2" t="s">
        <v>84</v>
      </c>
      <c r="M282" s="15">
        <f t="shared" si="4"/>
        <v>0</v>
      </c>
      <c r="N282" s="2">
        <v>1341</v>
      </c>
      <c r="O282" s="2">
        <v>21009</v>
      </c>
      <c r="P282" s="2">
        <v>11175</v>
      </c>
      <c r="Q282" s="2">
        <v>9834</v>
      </c>
      <c r="R282" s="1">
        <v>45283</v>
      </c>
    </row>
    <row r="283" spans="1:18" x14ac:dyDescent="0.25">
      <c r="A283">
        <v>17136</v>
      </c>
      <c r="B283" t="s">
        <v>38</v>
      </c>
      <c r="C283" t="s">
        <v>37</v>
      </c>
      <c r="D283" t="s">
        <v>40</v>
      </c>
      <c r="E283" t="s">
        <v>44</v>
      </c>
      <c r="F283">
        <v>1570</v>
      </c>
      <c r="G283" t="str">
        <f>_xlfn.XLOOKUP(C283,Summary!$D$6:$D$12,Summary!$C$6:$C$12)</f>
        <v>Ciarán</v>
      </c>
      <c r="H283" s="2">
        <v>10</v>
      </c>
      <c r="I283" s="2">
        <v>125</v>
      </c>
      <c r="J283" s="2">
        <v>196250</v>
      </c>
      <c r="K283" s="13">
        <f>VLOOKUP(C283,Summary!$D$6:$E$12,2,0)</f>
        <v>0.23</v>
      </c>
      <c r="L283" s="2" t="s">
        <v>83</v>
      </c>
      <c r="M283" s="15">
        <f t="shared" si="4"/>
        <v>45137.5</v>
      </c>
      <c r="N283" s="2">
        <v>5887.5</v>
      </c>
      <c r="O283" s="2">
        <v>190362.5</v>
      </c>
      <c r="P283" s="2">
        <v>188400</v>
      </c>
      <c r="Q283" s="2">
        <v>1962.5</v>
      </c>
      <c r="R283" s="1">
        <v>45051</v>
      </c>
    </row>
    <row r="284" spans="1:18" x14ac:dyDescent="0.25">
      <c r="A284">
        <v>13656</v>
      </c>
      <c r="B284" t="s">
        <v>36</v>
      </c>
      <c r="C284" t="s">
        <v>34</v>
      </c>
      <c r="D284" t="s">
        <v>35</v>
      </c>
      <c r="E284" t="s">
        <v>44</v>
      </c>
      <c r="F284">
        <v>1901</v>
      </c>
      <c r="G284" t="str">
        <f>_xlfn.XLOOKUP(C284,Summary!$D$6:$D$12,Summary!$C$6:$C$12)</f>
        <v>Francoise</v>
      </c>
      <c r="H284" s="2">
        <v>5</v>
      </c>
      <c r="I284" s="2">
        <v>12</v>
      </c>
      <c r="J284" s="2">
        <v>22812</v>
      </c>
      <c r="K284" s="13">
        <f>VLOOKUP(C284,Summary!$D$6:$E$12,2,0)</f>
        <v>0.2</v>
      </c>
      <c r="L284" s="2" t="s">
        <v>84</v>
      </c>
      <c r="M284" s="15">
        <f t="shared" si="4"/>
        <v>0</v>
      </c>
      <c r="N284" s="2">
        <v>684.36</v>
      </c>
      <c r="O284" s="2">
        <v>22127.64</v>
      </c>
      <c r="P284" s="2">
        <v>5703</v>
      </c>
      <c r="Q284" s="2">
        <v>16424.64</v>
      </c>
      <c r="R284" s="1">
        <v>45001</v>
      </c>
    </row>
    <row r="285" spans="1:18" x14ac:dyDescent="0.25">
      <c r="A285">
        <v>39623</v>
      </c>
      <c r="B285" t="s">
        <v>33</v>
      </c>
      <c r="C285" t="s">
        <v>49</v>
      </c>
      <c r="D285" t="s">
        <v>35</v>
      </c>
      <c r="E285" t="s">
        <v>46</v>
      </c>
      <c r="F285">
        <v>2300</v>
      </c>
      <c r="G285" t="str">
        <f>_xlfn.XLOOKUP(C285,Summary!$D$6:$D$12,Summary!$C$6:$C$12)</f>
        <v xml:space="preserve">Klaas </v>
      </c>
      <c r="H285" s="2">
        <v>5</v>
      </c>
      <c r="I285" s="2">
        <v>15</v>
      </c>
      <c r="J285" s="2">
        <v>34500</v>
      </c>
      <c r="K285" s="13">
        <f>VLOOKUP(C285,Summary!$D$6:$E$12,2,0)</f>
        <v>0.24</v>
      </c>
      <c r="L285" s="2" t="s">
        <v>83</v>
      </c>
      <c r="M285" s="15">
        <f t="shared" si="4"/>
        <v>8280</v>
      </c>
      <c r="N285" s="2">
        <v>4830</v>
      </c>
      <c r="O285" s="2">
        <v>29670</v>
      </c>
      <c r="P285" s="2">
        <v>23000</v>
      </c>
      <c r="Q285" s="2">
        <v>6670</v>
      </c>
      <c r="R285" s="1">
        <v>45003</v>
      </c>
    </row>
    <row r="286" spans="1:18" x14ac:dyDescent="0.25">
      <c r="A286">
        <v>50960</v>
      </c>
      <c r="B286" t="s">
        <v>39</v>
      </c>
      <c r="C286" t="s">
        <v>32</v>
      </c>
      <c r="D286" t="s">
        <v>35</v>
      </c>
      <c r="E286" t="s">
        <v>45</v>
      </c>
      <c r="F286">
        <v>334</v>
      </c>
      <c r="G286" t="str">
        <f>_xlfn.XLOOKUP(C286,Summary!$D$6:$D$12,Summary!$C$6:$C$12)</f>
        <v>Bertha</v>
      </c>
      <c r="H286" s="2">
        <v>5</v>
      </c>
      <c r="I286" s="2">
        <v>300</v>
      </c>
      <c r="J286" s="2">
        <v>100200</v>
      </c>
      <c r="K286" s="13">
        <f>VLOOKUP(C286,Summary!$D$6:$E$12,2,0)</f>
        <v>0.19</v>
      </c>
      <c r="L286" s="2" t="s">
        <v>83</v>
      </c>
      <c r="M286" s="15">
        <f t="shared" si="4"/>
        <v>19038</v>
      </c>
      <c r="N286" s="2">
        <v>9018</v>
      </c>
      <c r="O286" s="2">
        <v>91182</v>
      </c>
      <c r="P286" s="2">
        <v>83500</v>
      </c>
      <c r="Q286" s="2">
        <v>7682</v>
      </c>
      <c r="R286" s="1">
        <v>45240</v>
      </c>
    </row>
    <row r="287" spans="1:18" x14ac:dyDescent="0.25">
      <c r="A287">
        <v>65830</v>
      </c>
      <c r="B287" t="s">
        <v>36</v>
      </c>
      <c r="C287" t="s">
        <v>49</v>
      </c>
      <c r="D287" t="s">
        <v>43</v>
      </c>
      <c r="E287" t="s">
        <v>46</v>
      </c>
      <c r="F287">
        <v>3520.5</v>
      </c>
      <c r="G287" t="str">
        <f>_xlfn.XLOOKUP(C287,Summary!$D$6:$D$12,Summary!$C$6:$C$12)</f>
        <v xml:space="preserve">Klaas </v>
      </c>
      <c r="H287" s="2">
        <v>260</v>
      </c>
      <c r="I287" s="2">
        <v>12</v>
      </c>
      <c r="J287" s="2">
        <v>42246</v>
      </c>
      <c r="K287" s="13">
        <f>VLOOKUP(C287,Summary!$D$6:$E$12,2,0)</f>
        <v>0.24</v>
      </c>
      <c r="L287" s="2" t="s">
        <v>84</v>
      </c>
      <c r="M287" s="15">
        <f t="shared" si="4"/>
        <v>0</v>
      </c>
      <c r="N287" s="2">
        <v>4224.6000000000004</v>
      </c>
      <c r="O287" s="2">
        <v>38021.399999999994</v>
      </c>
      <c r="P287" s="2">
        <v>10561.5</v>
      </c>
      <c r="Q287" s="2">
        <v>27459.899999999998</v>
      </c>
      <c r="R287" s="1">
        <v>45216</v>
      </c>
    </row>
    <row r="288" spans="1:18" x14ac:dyDescent="0.25">
      <c r="A288">
        <v>69158</v>
      </c>
      <c r="B288" t="s">
        <v>29</v>
      </c>
      <c r="C288" t="s">
        <v>32</v>
      </c>
      <c r="D288" t="s">
        <v>40</v>
      </c>
      <c r="E288" t="s">
        <v>46</v>
      </c>
      <c r="F288">
        <v>2992</v>
      </c>
      <c r="G288" t="str">
        <f>_xlfn.XLOOKUP(C288,Summary!$D$6:$D$12,Summary!$C$6:$C$12)</f>
        <v>Bertha</v>
      </c>
      <c r="H288" s="2">
        <v>10</v>
      </c>
      <c r="I288" s="2">
        <v>20</v>
      </c>
      <c r="J288" s="2">
        <v>59840</v>
      </c>
      <c r="K288" s="13">
        <f>VLOOKUP(C288,Summary!$D$6:$E$12,2,0)</f>
        <v>0.19</v>
      </c>
      <c r="L288" s="2" t="s">
        <v>83</v>
      </c>
      <c r="M288" s="15">
        <f t="shared" si="4"/>
        <v>11369.6</v>
      </c>
      <c r="N288" s="2">
        <v>6582.4</v>
      </c>
      <c r="O288" s="2">
        <v>53257.599999999999</v>
      </c>
      <c r="P288" s="2">
        <v>29920</v>
      </c>
      <c r="Q288" s="2">
        <v>23337.599999999999</v>
      </c>
      <c r="R288" s="1">
        <v>45184</v>
      </c>
    </row>
    <row r="289" spans="1:18" x14ac:dyDescent="0.25">
      <c r="A289">
        <v>68671</v>
      </c>
      <c r="B289" t="s">
        <v>38</v>
      </c>
      <c r="C289" t="s">
        <v>37</v>
      </c>
      <c r="D289" t="s">
        <v>35</v>
      </c>
      <c r="E289" t="s">
        <v>44</v>
      </c>
      <c r="F289">
        <v>1138</v>
      </c>
      <c r="G289" t="str">
        <f>_xlfn.XLOOKUP(C289,Summary!$D$6:$D$12,Summary!$C$6:$C$12)</f>
        <v>Ciarán</v>
      </c>
      <c r="H289" s="2">
        <v>5</v>
      </c>
      <c r="I289" s="2">
        <v>125</v>
      </c>
      <c r="J289" s="2">
        <v>142250</v>
      </c>
      <c r="K289" s="13">
        <f>VLOOKUP(C289,Summary!$D$6:$E$12,2,0)</f>
        <v>0.23</v>
      </c>
      <c r="L289" s="2" t="s">
        <v>84</v>
      </c>
      <c r="M289" s="15">
        <f t="shared" si="4"/>
        <v>0</v>
      </c>
      <c r="N289" s="2">
        <v>5690</v>
      </c>
      <c r="O289" s="2">
        <v>136560</v>
      </c>
      <c r="P289" s="2">
        <v>136560</v>
      </c>
      <c r="Q289" s="2">
        <v>0</v>
      </c>
      <c r="R289" s="1">
        <v>45160</v>
      </c>
    </row>
    <row r="290" spans="1:18" x14ac:dyDescent="0.25">
      <c r="A290">
        <v>10824</v>
      </c>
      <c r="B290" t="s">
        <v>29</v>
      </c>
      <c r="C290" t="s">
        <v>32</v>
      </c>
      <c r="D290" t="s">
        <v>30</v>
      </c>
      <c r="E290" t="s">
        <v>46</v>
      </c>
      <c r="F290">
        <v>280</v>
      </c>
      <c r="G290" t="str">
        <f>_xlfn.XLOOKUP(C290,Summary!$D$6:$D$12,Summary!$C$6:$C$12)</f>
        <v>Bertha</v>
      </c>
      <c r="H290" s="2">
        <v>3</v>
      </c>
      <c r="I290" s="2">
        <v>7</v>
      </c>
      <c r="J290" s="2">
        <v>1960</v>
      </c>
      <c r="K290" s="13">
        <f>VLOOKUP(C290,Summary!$D$6:$E$12,2,0)</f>
        <v>0.19</v>
      </c>
      <c r="L290" s="2" t="s">
        <v>84</v>
      </c>
      <c r="M290" s="15">
        <f t="shared" si="4"/>
        <v>0</v>
      </c>
      <c r="N290" s="2">
        <v>274.39999999999998</v>
      </c>
      <c r="O290" s="2">
        <v>1685.6</v>
      </c>
      <c r="P290" s="2">
        <v>1400</v>
      </c>
      <c r="Q290" s="2">
        <v>285.59999999999991</v>
      </c>
      <c r="R290" s="1">
        <v>45277</v>
      </c>
    </row>
    <row r="291" spans="1:18" x14ac:dyDescent="0.25">
      <c r="A291">
        <v>69219</v>
      </c>
      <c r="B291" t="s">
        <v>36</v>
      </c>
      <c r="C291" t="s">
        <v>47</v>
      </c>
      <c r="D291" t="s">
        <v>40</v>
      </c>
      <c r="E291" t="s">
        <v>46</v>
      </c>
      <c r="F291">
        <v>571</v>
      </c>
      <c r="G291" t="str">
        <f>_xlfn.XLOOKUP(C291,Summary!$D$6:$D$12,Summary!$C$6:$C$12)</f>
        <v>Pedro</v>
      </c>
      <c r="H291" s="2">
        <v>10</v>
      </c>
      <c r="I291" s="2">
        <v>12</v>
      </c>
      <c r="J291" s="2">
        <v>6852</v>
      </c>
      <c r="K291" s="13">
        <f>VLOOKUP(C291,Summary!$D$6:$E$12,2,0)</f>
        <v>0.21</v>
      </c>
      <c r="L291" s="2" t="s">
        <v>83</v>
      </c>
      <c r="M291" s="15">
        <f t="shared" si="4"/>
        <v>1438.9199999999998</v>
      </c>
      <c r="N291" s="2">
        <v>890.76</v>
      </c>
      <c r="O291" s="2">
        <v>5961.24</v>
      </c>
      <c r="P291" s="2">
        <v>1713</v>
      </c>
      <c r="Q291" s="2">
        <v>4248.24</v>
      </c>
      <c r="R291" s="1">
        <v>45155</v>
      </c>
    </row>
    <row r="292" spans="1:18" x14ac:dyDescent="0.25">
      <c r="A292">
        <v>94160</v>
      </c>
      <c r="B292" t="s">
        <v>29</v>
      </c>
      <c r="C292" t="s">
        <v>37</v>
      </c>
      <c r="D292" t="s">
        <v>40</v>
      </c>
      <c r="E292" t="s">
        <v>46</v>
      </c>
      <c r="F292">
        <v>1177</v>
      </c>
      <c r="G292" t="str">
        <f>_xlfn.XLOOKUP(C292,Summary!$D$6:$D$12,Summary!$C$6:$C$12)</f>
        <v>Ciarán</v>
      </c>
      <c r="H292" s="2">
        <v>10</v>
      </c>
      <c r="I292" s="2">
        <v>350</v>
      </c>
      <c r="J292" s="2">
        <v>411950</v>
      </c>
      <c r="K292" s="13">
        <f>VLOOKUP(C292,Summary!$D$6:$E$12,2,0)</f>
        <v>0.23</v>
      </c>
      <c r="L292" s="2" t="s">
        <v>84</v>
      </c>
      <c r="M292" s="15">
        <f t="shared" si="4"/>
        <v>0</v>
      </c>
      <c r="N292" s="2">
        <v>57673</v>
      </c>
      <c r="O292" s="2">
        <v>354277</v>
      </c>
      <c r="P292" s="2">
        <v>306020</v>
      </c>
      <c r="Q292" s="2">
        <v>48257</v>
      </c>
      <c r="R292" s="1">
        <v>45194</v>
      </c>
    </row>
    <row r="293" spans="1:18" x14ac:dyDescent="0.25">
      <c r="A293">
        <v>24486</v>
      </c>
      <c r="B293" t="s">
        <v>29</v>
      </c>
      <c r="C293" t="s">
        <v>49</v>
      </c>
      <c r="D293" t="s">
        <v>41</v>
      </c>
      <c r="E293" t="s">
        <v>45</v>
      </c>
      <c r="F293">
        <v>1135</v>
      </c>
      <c r="G293" t="str">
        <f>_xlfn.XLOOKUP(C293,Summary!$D$6:$D$12,Summary!$C$6:$C$12)</f>
        <v xml:space="preserve">Klaas </v>
      </c>
      <c r="H293" s="2">
        <v>120</v>
      </c>
      <c r="I293" s="2">
        <v>7</v>
      </c>
      <c r="J293" s="2">
        <v>7945</v>
      </c>
      <c r="K293" s="13">
        <f>VLOOKUP(C293,Summary!$D$6:$E$12,2,0)</f>
        <v>0.24</v>
      </c>
      <c r="L293" s="2" t="s">
        <v>83</v>
      </c>
      <c r="M293" s="15">
        <f t="shared" si="4"/>
        <v>1906.8</v>
      </c>
      <c r="N293" s="2">
        <v>556.15</v>
      </c>
      <c r="O293" s="2">
        <v>7388.85</v>
      </c>
      <c r="P293" s="2">
        <v>5675</v>
      </c>
      <c r="Q293" s="2">
        <v>1713.8500000000004</v>
      </c>
      <c r="R293" s="1">
        <v>45196</v>
      </c>
    </row>
    <row r="294" spans="1:18" x14ac:dyDescent="0.25">
      <c r="A294">
        <v>87323</v>
      </c>
      <c r="B294" t="s">
        <v>33</v>
      </c>
      <c r="C294" t="s">
        <v>37</v>
      </c>
      <c r="D294" t="s">
        <v>40</v>
      </c>
      <c r="E294" t="s">
        <v>45</v>
      </c>
      <c r="F294">
        <v>1153</v>
      </c>
      <c r="G294" t="str">
        <f>_xlfn.XLOOKUP(C294,Summary!$D$6:$D$12,Summary!$C$6:$C$12)</f>
        <v>Ciarán</v>
      </c>
      <c r="H294" s="2">
        <v>10</v>
      </c>
      <c r="I294" s="2">
        <v>15</v>
      </c>
      <c r="J294" s="2">
        <v>17295</v>
      </c>
      <c r="K294" s="13">
        <f>VLOOKUP(C294,Summary!$D$6:$E$12,2,0)</f>
        <v>0.23</v>
      </c>
      <c r="L294" s="2" t="s">
        <v>83</v>
      </c>
      <c r="M294" s="15">
        <f t="shared" si="4"/>
        <v>3977.8500000000004</v>
      </c>
      <c r="N294" s="2">
        <v>1037.7</v>
      </c>
      <c r="O294" s="2">
        <v>16257.3</v>
      </c>
      <c r="P294" s="2">
        <v>11530</v>
      </c>
      <c r="Q294" s="2">
        <v>4727.2999999999993</v>
      </c>
      <c r="R294" s="1">
        <v>45163</v>
      </c>
    </row>
    <row r="295" spans="1:18" x14ac:dyDescent="0.25">
      <c r="A295">
        <v>95518</v>
      </c>
      <c r="B295" t="s">
        <v>29</v>
      </c>
      <c r="C295" t="s">
        <v>34</v>
      </c>
      <c r="D295" t="s">
        <v>42</v>
      </c>
      <c r="E295" t="s">
        <v>44</v>
      </c>
      <c r="F295">
        <v>2177</v>
      </c>
      <c r="G295" t="str">
        <f>_xlfn.XLOOKUP(C295,Summary!$D$6:$D$12,Summary!$C$6:$C$12)</f>
        <v>Francoise</v>
      </c>
      <c r="H295" s="2">
        <v>250</v>
      </c>
      <c r="I295" s="2">
        <v>350</v>
      </c>
      <c r="J295" s="2">
        <v>761950</v>
      </c>
      <c r="K295" s="13">
        <f>VLOOKUP(C295,Summary!$D$6:$E$12,2,0)</f>
        <v>0.2</v>
      </c>
      <c r="L295" s="2" t="s">
        <v>84</v>
      </c>
      <c r="M295" s="15">
        <f t="shared" si="4"/>
        <v>0</v>
      </c>
      <c r="N295" s="2">
        <v>30478</v>
      </c>
      <c r="O295" s="2">
        <v>731472</v>
      </c>
      <c r="P295" s="2">
        <v>566020</v>
      </c>
      <c r="Q295" s="2">
        <v>165452</v>
      </c>
      <c r="R295" s="1">
        <v>44982</v>
      </c>
    </row>
    <row r="296" spans="1:18" x14ac:dyDescent="0.25">
      <c r="A296">
        <v>78500</v>
      </c>
      <c r="B296" t="s">
        <v>29</v>
      </c>
      <c r="C296" t="s">
        <v>34</v>
      </c>
      <c r="D296" t="s">
        <v>40</v>
      </c>
      <c r="E296" t="s">
        <v>45</v>
      </c>
      <c r="F296">
        <v>1031</v>
      </c>
      <c r="G296" t="str">
        <f>_xlfn.XLOOKUP(C296,Summary!$D$6:$D$12,Summary!$C$6:$C$12)</f>
        <v>Francoise</v>
      </c>
      <c r="H296" s="2">
        <v>10</v>
      </c>
      <c r="I296" s="2">
        <v>7</v>
      </c>
      <c r="J296" s="2">
        <v>7217</v>
      </c>
      <c r="K296" s="13">
        <f>VLOOKUP(C296,Summary!$D$6:$E$12,2,0)</f>
        <v>0.2</v>
      </c>
      <c r="L296" s="2" t="s">
        <v>84</v>
      </c>
      <c r="M296" s="15">
        <f t="shared" si="4"/>
        <v>0</v>
      </c>
      <c r="N296" s="2">
        <v>505.19</v>
      </c>
      <c r="O296" s="2">
        <v>6711.81</v>
      </c>
      <c r="P296" s="2">
        <v>5155</v>
      </c>
      <c r="Q296" s="2">
        <v>1556.8100000000004</v>
      </c>
      <c r="R296" s="1">
        <v>45118</v>
      </c>
    </row>
    <row r="297" spans="1:18" x14ac:dyDescent="0.25">
      <c r="A297">
        <v>19793</v>
      </c>
      <c r="B297" t="s">
        <v>29</v>
      </c>
      <c r="C297" t="s">
        <v>34</v>
      </c>
      <c r="D297" t="s">
        <v>41</v>
      </c>
      <c r="E297" t="s">
        <v>45</v>
      </c>
      <c r="F297">
        <v>1976</v>
      </c>
      <c r="G297" t="str">
        <f>_xlfn.XLOOKUP(C297,Summary!$D$6:$D$12,Summary!$C$6:$C$12)</f>
        <v>Francoise</v>
      </c>
      <c r="H297" s="2">
        <v>120</v>
      </c>
      <c r="I297" s="2">
        <v>20</v>
      </c>
      <c r="J297" s="2">
        <v>39520</v>
      </c>
      <c r="K297" s="13">
        <f>VLOOKUP(C297,Summary!$D$6:$E$12,2,0)</f>
        <v>0.2</v>
      </c>
      <c r="L297" s="2" t="s">
        <v>84</v>
      </c>
      <c r="M297" s="15">
        <f t="shared" si="4"/>
        <v>0</v>
      </c>
      <c r="N297" s="2">
        <v>2766.4</v>
      </c>
      <c r="O297" s="2">
        <v>36753.599999999999</v>
      </c>
      <c r="P297" s="2">
        <v>19760</v>
      </c>
      <c r="Q297" s="2">
        <v>16993.599999999999</v>
      </c>
      <c r="R297" s="1">
        <v>45157</v>
      </c>
    </row>
    <row r="298" spans="1:18" x14ac:dyDescent="0.25">
      <c r="A298">
        <v>67365</v>
      </c>
      <c r="B298" t="s">
        <v>38</v>
      </c>
      <c r="C298" t="s">
        <v>48</v>
      </c>
      <c r="D298" t="s">
        <v>41</v>
      </c>
      <c r="E298" t="s">
        <v>31</v>
      </c>
      <c r="F298">
        <v>2821</v>
      </c>
      <c r="G298" t="str">
        <f>_xlfn.XLOOKUP(C298,Summary!$D$6:$D$12,Summary!$C$6:$C$12)</f>
        <v>Luigi</v>
      </c>
      <c r="H298" s="2">
        <v>120</v>
      </c>
      <c r="I298" s="2">
        <v>125</v>
      </c>
      <c r="J298" s="2">
        <v>352625</v>
      </c>
      <c r="K298" s="13">
        <f>VLOOKUP(C298,Summary!$D$6:$E$12,2,0)</f>
        <v>0.22</v>
      </c>
      <c r="L298" s="2" t="s">
        <v>83</v>
      </c>
      <c r="M298" s="15">
        <f t="shared" si="4"/>
        <v>77577.5</v>
      </c>
      <c r="N298" s="2">
        <v>0</v>
      </c>
      <c r="O298" s="2">
        <v>352625</v>
      </c>
      <c r="P298" s="2">
        <v>338520</v>
      </c>
      <c r="Q298" s="2">
        <v>14105</v>
      </c>
      <c r="R298" s="1">
        <v>45152</v>
      </c>
    </row>
    <row r="299" spans="1:18" x14ac:dyDescent="0.25">
      <c r="A299">
        <v>21831</v>
      </c>
      <c r="B299" t="s">
        <v>29</v>
      </c>
      <c r="C299" t="s">
        <v>49</v>
      </c>
      <c r="D299" t="s">
        <v>30</v>
      </c>
      <c r="E299" t="s">
        <v>44</v>
      </c>
      <c r="F299">
        <v>2852</v>
      </c>
      <c r="G299" t="str">
        <f>_xlfn.XLOOKUP(C299,Summary!$D$6:$D$12,Summary!$C$6:$C$12)</f>
        <v xml:space="preserve">Klaas </v>
      </c>
      <c r="H299" s="2">
        <v>3</v>
      </c>
      <c r="I299" s="2">
        <v>350</v>
      </c>
      <c r="J299" s="2">
        <v>998200</v>
      </c>
      <c r="K299" s="13">
        <f>VLOOKUP(C299,Summary!$D$6:$E$12,2,0)</f>
        <v>0.24</v>
      </c>
      <c r="L299" s="2" t="s">
        <v>83</v>
      </c>
      <c r="M299" s="15">
        <f t="shared" si="4"/>
        <v>239568</v>
      </c>
      <c r="N299" s="2">
        <v>19964</v>
      </c>
      <c r="O299" s="2">
        <v>978236</v>
      </c>
      <c r="P299" s="2">
        <v>741520</v>
      </c>
      <c r="Q299" s="2">
        <v>236716</v>
      </c>
      <c r="R299" s="1">
        <v>45226</v>
      </c>
    </row>
    <row r="300" spans="1:18" x14ac:dyDescent="0.25">
      <c r="A300">
        <v>70012</v>
      </c>
      <c r="B300" t="s">
        <v>36</v>
      </c>
      <c r="C300" t="s">
        <v>48</v>
      </c>
      <c r="D300" t="s">
        <v>43</v>
      </c>
      <c r="E300" t="s">
        <v>46</v>
      </c>
      <c r="F300">
        <v>2914</v>
      </c>
      <c r="G300" t="str">
        <f>_xlfn.XLOOKUP(C300,Summary!$D$6:$D$12,Summary!$C$6:$C$12)</f>
        <v>Luigi</v>
      </c>
      <c r="H300" s="2">
        <v>260</v>
      </c>
      <c r="I300" s="2">
        <v>12</v>
      </c>
      <c r="J300" s="2">
        <v>34968</v>
      </c>
      <c r="K300" s="13">
        <f>VLOOKUP(C300,Summary!$D$6:$E$12,2,0)</f>
        <v>0.22</v>
      </c>
      <c r="L300" s="2" t="s">
        <v>84</v>
      </c>
      <c r="M300" s="15">
        <f t="shared" si="4"/>
        <v>0</v>
      </c>
      <c r="N300" s="2">
        <v>4895.5200000000004</v>
      </c>
      <c r="O300" s="2">
        <v>30072.48</v>
      </c>
      <c r="P300" s="2">
        <v>8742</v>
      </c>
      <c r="Q300" s="2">
        <v>21330.48</v>
      </c>
      <c r="R300" s="1">
        <v>45183</v>
      </c>
    </row>
    <row r="301" spans="1:18" x14ac:dyDescent="0.25">
      <c r="A301">
        <v>50485</v>
      </c>
      <c r="B301" t="s">
        <v>29</v>
      </c>
      <c r="C301" t="s">
        <v>32</v>
      </c>
      <c r="D301" t="s">
        <v>42</v>
      </c>
      <c r="E301" t="s">
        <v>46</v>
      </c>
      <c r="F301">
        <v>1870</v>
      </c>
      <c r="G301" t="str">
        <f>_xlfn.XLOOKUP(C301,Summary!$D$6:$D$12,Summary!$C$6:$C$12)</f>
        <v>Bertha</v>
      </c>
      <c r="H301" s="2">
        <v>250</v>
      </c>
      <c r="I301" s="2">
        <v>350</v>
      </c>
      <c r="J301" s="2">
        <v>654500</v>
      </c>
      <c r="K301" s="13">
        <f>VLOOKUP(C301,Summary!$D$6:$E$12,2,0)</f>
        <v>0.19</v>
      </c>
      <c r="L301" s="2" t="s">
        <v>84</v>
      </c>
      <c r="M301" s="15">
        <f t="shared" si="4"/>
        <v>0</v>
      </c>
      <c r="N301" s="2">
        <v>65450</v>
      </c>
      <c r="O301" s="2">
        <v>589050</v>
      </c>
      <c r="P301" s="2">
        <v>486200</v>
      </c>
      <c r="Q301" s="2">
        <v>102850</v>
      </c>
      <c r="R301" s="1">
        <v>45258</v>
      </c>
    </row>
    <row r="302" spans="1:18" x14ac:dyDescent="0.25">
      <c r="A302">
        <v>19019</v>
      </c>
      <c r="B302" t="s">
        <v>33</v>
      </c>
      <c r="C302" t="s">
        <v>37</v>
      </c>
      <c r="D302" t="s">
        <v>41</v>
      </c>
      <c r="E302" t="s">
        <v>45</v>
      </c>
      <c r="F302">
        <v>2628</v>
      </c>
      <c r="G302" t="str">
        <f>_xlfn.XLOOKUP(C302,Summary!$D$6:$D$12,Summary!$C$6:$C$12)</f>
        <v>Ciarán</v>
      </c>
      <c r="H302" s="2">
        <v>120</v>
      </c>
      <c r="I302" s="2">
        <v>15</v>
      </c>
      <c r="J302" s="2">
        <v>39420</v>
      </c>
      <c r="K302" s="13">
        <f>VLOOKUP(C302,Summary!$D$6:$E$12,2,0)</f>
        <v>0.23</v>
      </c>
      <c r="L302" s="2" t="s">
        <v>84</v>
      </c>
      <c r="M302" s="15">
        <f t="shared" si="4"/>
        <v>0</v>
      </c>
      <c r="N302" s="2">
        <v>3547.8</v>
      </c>
      <c r="O302" s="2">
        <v>35872.199999999997</v>
      </c>
      <c r="P302" s="2">
        <v>26280</v>
      </c>
      <c r="Q302" s="2">
        <v>9592.1999999999971</v>
      </c>
      <c r="R302" s="1">
        <v>45178</v>
      </c>
    </row>
    <row r="303" spans="1:18" x14ac:dyDescent="0.25">
      <c r="A303">
        <v>59693</v>
      </c>
      <c r="B303" t="s">
        <v>29</v>
      </c>
      <c r="C303" t="s">
        <v>48</v>
      </c>
      <c r="D303" t="s">
        <v>40</v>
      </c>
      <c r="E303" t="s">
        <v>45</v>
      </c>
      <c r="F303">
        <v>973</v>
      </c>
      <c r="G303" t="str">
        <f>_xlfn.XLOOKUP(C303,Summary!$D$6:$D$12,Summary!$C$6:$C$12)</f>
        <v>Luigi</v>
      </c>
      <c r="H303" s="2">
        <v>10</v>
      </c>
      <c r="I303" s="2">
        <v>20</v>
      </c>
      <c r="J303" s="2">
        <v>19460</v>
      </c>
      <c r="K303" s="13">
        <f>VLOOKUP(C303,Summary!$D$6:$E$12,2,0)</f>
        <v>0.22</v>
      </c>
      <c r="L303" s="2" t="s">
        <v>84</v>
      </c>
      <c r="M303" s="15">
        <f t="shared" si="4"/>
        <v>0</v>
      </c>
      <c r="N303" s="2">
        <v>1751.4</v>
      </c>
      <c r="O303" s="2">
        <v>17708.599999999999</v>
      </c>
      <c r="P303" s="2">
        <v>9730</v>
      </c>
      <c r="Q303" s="2">
        <v>7978.5999999999985</v>
      </c>
      <c r="R303" s="1">
        <v>45105</v>
      </c>
    </row>
    <row r="304" spans="1:18" x14ac:dyDescent="0.25">
      <c r="A304">
        <v>38979</v>
      </c>
      <c r="B304" t="s">
        <v>38</v>
      </c>
      <c r="C304" t="s">
        <v>47</v>
      </c>
      <c r="D304" t="s">
        <v>40</v>
      </c>
      <c r="E304" t="s">
        <v>45</v>
      </c>
      <c r="F304">
        <v>1114</v>
      </c>
      <c r="G304" t="str">
        <f>_xlfn.XLOOKUP(C304,Summary!$D$6:$D$12,Summary!$C$6:$C$12)</f>
        <v>Pedro</v>
      </c>
      <c r="H304" s="2">
        <v>10</v>
      </c>
      <c r="I304" s="2">
        <v>125</v>
      </c>
      <c r="J304" s="2">
        <v>139250</v>
      </c>
      <c r="K304" s="13">
        <f>VLOOKUP(C304,Summary!$D$6:$E$12,2,0)</f>
        <v>0.21</v>
      </c>
      <c r="L304" s="2" t="s">
        <v>83</v>
      </c>
      <c r="M304" s="15">
        <f t="shared" si="4"/>
        <v>29242.5</v>
      </c>
      <c r="N304" s="2">
        <v>11140</v>
      </c>
      <c r="O304" s="2">
        <v>128110</v>
      </c>
      <c r="P304" s="2">
        <v>133680</v>
      </c>
      <c r="Q304" s="2">
        <v>-5570</v>
      </c>
      <c r="R304" s="1">
        <v>45031</v>
      </c>
    </row>
    <row r="305" spans="1:18" x14ac:dyDescent="0.25">
      <c r="A305">
        <v>22084</v>
      </c>
      <c r="B305" t="s">
        <v>36</v>
      </c>
      <c r="C305" t="s">
        <v>37</v>
      </c>
      <c r="D305" t="s">
        <v>30</v>
      </c>
      <c r="E305" t="s">
        <v>45</v>
      </c>
      <c r="F305">
        <v>1580</v>
      </c>
      <c r="G305" t="str">
        <f>_xlfn.XLOOKUP(C305,Summary!$D$6:$D$12,Summary!$C$6:$C$12)</f>
        <v>Ciarán</v>
      </c>
      <c r="H305" s="2">
        <v>3</v>
      </c>
      <c r="I305" s="2">
        <v>12</v>
      </c>
      <c r="J305" s="2">
        <v>18960</v>
      </c>
      <c r="K305" s="13">
        <f>VLOOKUP(C305,Summary!$D$6:$E$12,2,0)</f>
        <v>0.23</v>
      </c>
      <c r="L305" s="2" t="s">
        <v>84</v>
      </c>
      <c r="M305" s="15">
        <f t="shared" si="4"/>
        <v>0</v>
      </c>
      <c r="N305" s="2">
        <v>1706.4</v>
      </c>
      <c r="O305" s="2">
        <v>17253.599999999999</v>
      </c>
      <c r="P305" s="2">
        <v>4740</v>
      </c>
      <c r="Q305" s="2">
        <v>12513.599999999999</v>
      </c>
      <c r="R305" s="1">
        <v>45069</v>
      </c>
    </row>
    <row r="306" spans="1:18" x14ac:dyDescent="0.25">
      <c r="A306">
        <v>37140</v>
      </c>
      <c r="B306" t="s">
        <v>39</v>
      </c>
      <c r="C306" t="s">
        <v>47</v>
      </c>
      <c r="D306" t="s">
        <v>43</v>
      </c>
      <c r="E306" t="s">
        <v>46</v>
      </c>
      <c r="F306">
        <v>546</v>
      </c>
      <c r="G306" t="str">
        <f>_xlfn.XLOOKUP(C306,Summary!$D$6:$D$12,Summary!$C$6:$C$12)</f>
        <v>Pedro</v>
      </c>
      <c r="H306" s="2">
        <v>260</v>
      </c>
      <c r="I306" s="2">
        <v>300</v>
      </c>
      <c r="J306" s="2">
        <v>163800</v>
      </c>
      <c r="K306" s="13">
        <f>VLOOKUP(C306,Summary!$D$6:$E$12,2,0)</f>
        <v>0.21</v>
      </c>
      <c r="L306" s="2" t="s">
        <v>84</v>
      </c>
      <c r="M306" s="15">
        <f t="shared" si="4"/>
        <v>0</v>
      </c>
      <c r="N306" s="2">
        <v>24570</v>
      </c>
      <c r="O306" s="2">
        <v>139230</v>
      </c>
      <c r="P306" s="2">
        <v>136500</v>
      </c>
      <c r="Q306" s="2">
        <v>2730</v>
      </c>
      <c r="R306" s="1">
        <v>45195</v>
      </c>
    </row>
    <row r="307" spans="1:18" x14ac:dyDescent="0.25">
      <c r="A307">
        <v>65585</v>
      </c>
      <c r="B307" t="s">
        <v>39</v>
      </c>
      <c r="C307" t="s">
        <v>47</v>
      </c>
      <c r="D307" t="s">
        <v>40</v>
      </c>
      <c r="E307" t="s">
        <v>31</v>
      </c>
      <c r="F307">
        <v>788</v>
      </c>
      <c r="G307" t="str">
        <f>_xlfn.XLOOKUP(C307,Summary!$D$6:$D$12,Summary!$C$6:$C$12)</f>
        <v>Pedro</v>
      </c>
      <c r="H307" s="2">
        <v>10</v>
      </c>
      <c r="I307" s="2">
        <v>300</v>
      </c>
      <c r="J307" s="2">
        <v>236400</v>
      </c>
      <c r="K307" s="13">
        <f>VLOOKUP(C307,Summary!$D$6:$E$12,2,0)</f>
        <v>0.21</v>
      </c>
      <c r="L307" s="2" t="s">
        <v>84</v>
      </c>
      <c r="M307" s="15">
        <f t="shared" si="4"/>
        <v>0</v>
      </c>
      <c r="N307" s="2">
        <v>0</v>
      </c>
      <c r="O307" s="2">
        <v>236400</v>
      </c>
      <c r="P307" s="2">
        <v>197000</v>
      </c>
      <c r="Q307" s="2">
        <v>39400</v>
      </c>
      <c r="R307" s="1">
        <v>45187</v>
      </c>
    </row>
    <row r="308" spans="1:18" x14ac:dyDescent="0.25">
      <c r="A308">
        <v>54229</v>
      </c>
      <c r="B308" t="s">
        <v>29</v>
      </c>
      <c r="C308" t="s">
        <v>47</v>
      </c>
      <c r="D308" t="s">
        <v>43</v>
      </c>
      <c r="E308" t="s">
        <v>45</v>
      </c>
      <c r="F308">
        <v>1694</v>
      </c>
      <c r="G308" t="str">
        <f>_xlfn.XLOOKUP(C308,Summary!$D$6:$D$12,Summary!$C$6:$C$12)</f>
        <v>Pedro</v>
      </c>
      <c r="H308" s="2">
        <v>260</v>
      </c>
      <c r="I308" s="2">
        <v>20</v>
      </c>
      <c r="J308" s="2">
        <v>33880</v>
      </c>
      <c r="K308" s="13">
        <f>VLOOKUP(C308,Summary!$D$6:$E$12,2,0)</f>
        <v>0.21</v>
      </c>
      <c r="L308" s="2" t="s">
        <v>83</v>
      </c>
      <c r="M308" s="15">
        <f t="shared" si="4"/>
        <v>7114.8</v>
      </c>
      <c r="N308" s="2">
        <v>3049.2</v>
      </c>
      <c r="O308" s="2">
        <v>30830.799999999999</v>
      </c>
      <c r="P308" s="2">
        <v>16940</v>
      </c>
      <c r="Q308" s="2">
        <v>13890.8</v>
      </c>
      <c r="R308" s="1">
        <v>44999</v>
      </c>
    </row>
    <row r="309" spans="1:18" x14ac:dyDescent="0.25">
      <c r="A309">
        <v>72160</v>
      </c>
      <c r="B309" t="s">
        <v>29</v>
      </c>
      <c r="C309" t="s">
        <v>49</v>
      </c>
      <c r="D309" t="s">
        <v>42</v>
      </c>
      <c r="E309" t="s">
        <v>46</v>
      </c>
      <c r="F309">
        <v>2935</v>
      </c>
      <c r="G309" t="str">
        <f>_xlfn.XLOOKUP(C309,Summary!$D$6:$D$12,Summary!$C$6:$C$12)</f>
        <v xml:space="preserve">Klaas </v>
      </c>
      <c r="H309" s="2">
        <v>250</v>
      </c>
      <c r="I309" s="2">
        <v>20</v>
      </c>
      <c r="J309" s="2">
        <v>58700</v>
      </c>
      <c r="K309" s="13">
        <f>VLOOKUP(C309,Summary!$D$6:$E$12,2,0)</f>
        <v>0.24</v>
      </c>
      <c r="L309" s="2" t="s">
        <v>83</v>
      </c>
      <c r="M309" s="15">
        <f t="shared" si="4"/>
        <v>14088</v>
      </c>
      <c r="N309" s="2">
        <v>6457</v>
      </c>
      <c r="O309" s="2">
        <v>52243</v>
      </c>
      <c r="P309" s="2">
        <v>29350</v>
      </c>
      <c r="Q309" s="2">
        <v>22893</v>
      </c>
      <c r="R309" s="1">
        <v>45191</v>
      </c>
    </row>
    <row r="310" spans="1:18" x14ac:dyDescent="0.25">
      <c r="A310">
        <v>15301</v>
      </c>
      <c r="B310" t="s">
        <v>39</v>
      </c>
      <c r="C310" t="s">
        <v>48</v>
      </c>
      <c r="D310" t="s">
        <v>40</v>
      </c>
      <c r="E310" t="s">
        <v>46</v>
      </c>
      <c r="F310">
        <v>3495</v>
      </c>
      <c r="G310" t="str">
        <f>_xlfn.XLOOKUP(C310,Summary!$D$6:$D$12,Summary!$C$6:$C$12)</f>
        <v>Luigi</v>
      </c>
      <c r="H310" s="2">
        <v>10</v>
      </c>
      <c r="I310" s="2">
        <v>300</v>
      </c>
      <c r="J310" s="2">
        <v>1048500</v>
      </c>
      <c r="K310" s="13">
        <f>VLOOKUP(C310,Summary!$D$6:$E$12,2,0)</f>
        <v>0.22</v>
      </c>
      <c r="L310" s="2" t="s">
        <v>83</v>
      </c>
      <c r="M310" s="15">
        <f t="shared" si="4"/>
        <v>230670</v>
      </c>
      <c r="N310" s="2">
        <v>125820</v>
      </c>
      <c r="O310" s="2">
        <v>922680</v>
      </c>
      <c r="P310" s="2">
        <v>873750</v>
      </c>
      <c r="Q310" s="2">
        <v>48930</v>
      </c>
      <c r="R310" s="1">
        <v>45205</v>
      </c>
    </row>
    <row r="311" spans="1:18" x14ac:dyDescent="0.25">
      <c r="A311">
        <v>98280</v>
      </c>
      <c r="B311" t="s">
        <v>36</v>
      </c>
      <c r="C311" t="s">
        <v>32</v>
      </c>
      <c r="D311" t="s">
        <v>43</v>
      </c>
      <c r="E311" t="s">
        <v>46</v>
      </c>
      <c r="F311">
        <v>1770</v>
      </c>
      <c r="G311" t="str">
        <f>_xlfn.XLOOKUP(C311,Summary!$D$6:$D$12,Summary!$C$6:$C$12)</f>
        <v>Bertha</v>
      </c>
      <c r="H311" s="2">
        <v>260</v>
      </c>
      <c r="I311" s="2">
        <v>12</v>
      </c>
      <c r="J311" s="2">
        <v>21240</v>
      </c>
      <c r="K311" s="13">
        <f>VLOOKUP(C311,Summary!$D$6:$E$12,2,0)</f>
        <v>0.19</v>
      </c>
      <c r="L311" s="2" t="s">
        <v>83</v>
      </c>
      <c r="M311" s="15">
        <f t="shared" si="4"/>
        <v>4035.6</v>
      </c>
      <c r="N311" s="2">
        <v>2761.2</v>
      </c>
      <c r="O311" s="2">
        <v>18478.8</v>
      </c>
      <c r="P311" s="2">
        <v>5310</v>
      </c>
      <c r="Q311" s="2">
        <v>13168.8</v>
      </c>
      <c r="R311" s="1">
        <v>45182</v>
      </c>
    </row>
    <row r="312" spans="1:18" x14ac:dyDescent="0.25">
      <c r="A312">
        <v>23829</v>
      </c>
      <c r="B312" t="s">
        <v>29</v>
      </c>
      <c r="C312" t="s">
        <v>48</v>
      </c>
      <c r="D312" t="s">
        <v>40</v>
      </c>
      <c r="E312" t="s">
        <v>44</v>
      </c>
      <c r="F312">
        <v>4492.5</v>
      </c>
      <c r="G312" t="str">
        <f>_xlfn.XLOOKUP(C312,Summary!$D$6:$D$12,Summary!$C$6:$C$12)</f>
        <v>Luigi</v>
      </c>
      <c r="H312" s="2">
        <v>10</v>
      </c>
      <c r="I312" s="2">
        <v>7</v>
      </c>
      <c r="J312" s="2">
        <v>31447.5</v>
      </c>
      <c r="K312" s="13">
        <f>VLOOKUP(C312,Summary!$D$6:$E$12,2,0)</f>
        <v>0.22</v>
      </c>
      <c r="L312" s="2" t="s">
        <v>84</v>
      </c>
      <c r="M312" s="15">
        <f t="shared" si="4"/>
        <v>0</v>
      </c>
      <c r="N312" s="2">
        <v>314.47500000000002</v>
      </c>
      <c r="O312" s="2">
        <v>31133.024999999998</v>
      </c>
      <c r="P312" s="2">
        <v>22462.5</v>
      </c>
      <c r="Q312" s="2">
        <v>8670.5249999999978</v>
      </c>
      <c r="R312" s="1">
        <v>45170</v>
      </c>
    </row>
    <row r="313" spans="1:18" x14ac:dyDescent="0.25">
      <c r="A313">
        <v>20093</v>
      </c>
      <c r="B313" t="s">
        <v>33</v>
      </c>
      <c r="C313" t="s">
        <v>34</v>
      </c>
      <c r="D313" t="s">
        <v>41</v>
      </c>
      <c r="E313" t="s">
        <v>46</v>
      </c>
      <c r="F313">
        <v>3997.5</v>
      </c>
      <c r="G313" t="str">
        <f>_xlfn.XLOOKUP(C313,Summary!$D$6:$D$12,Summary!$C$6:$C$12)</f>
        <v>Francoise</v>
      </c>
      <c r="H313" s="2">
        <v>120</v>
      </c>
      <c r="I313" s="2">
        <v>15</v>
      </c>
      <c r="J313" s="2">
        <v>59962.5</v>
      </c>
      <c r="K313" s="13">
        <f>VLOOKUP(C313,Summary!$D$6:$E$12,2,0)</f>
        <v>0.2</v>
      </c>
      <c r="L313" s="2" t="s">
        <v>83</v>
      </c>
      <c r="M313" s="15">
        <f t="shared" si="4"/>
        <v>11992.5</v>
      </c>
      <c r="N313" s="2">
        <v>7795.125</v>
      </c>
      <c r="O313" s="2">
        <v>52167.375</v>
      </c>
      <c r="P313" s="2">
        <v>39975</v>
      </c>
      <c r="Q313" s="2">
        <v>12192.375</v>
      </c>
      <c r="R313" s="1">
        <v>45214</v>
      </c>
    </row>
    <row r="314" spans="1:18" x14ac:dyDescent="0.25">
      <c r="A314">
        <v>70172</v>
      </c>
      <c r="B314" t="s">
        <v>29</v>
      </c>
      <c r="C314" t="s">
        <v>32</v>
      </c>
      <c r="D314" t="s">
        <v>35</v>
      </c>
      <c r="E314" t="s">
        <v>31</v>
      </c>
      <c r="F314">
        <v>2146</v>
      </c>
      <c r="G314" t="str">
        <f>_xlfn.XLOOKUP(C314,Summary!$D$6:$D$12,Summary!$C$6:$C$12)</f>
        <v>Bertha</v>
      </c>
      <c r="H314" s="2">
        <v>5</v>
      </c>
      <c r="I314" s="2">
        <v>7</v>
      </c>
      <c r="J314" s="2">
        <v>15022</v>
      </c>
      <c r="K314" s="13">
        <f>VLOOKUP(C314,Summary!$D$6:$E$12,2,0)</f>
        <v>0.19</v>
      </c>
      <c r="L314" s="2" t="s">
        <v>84</v>
      </c>
      <c r="M314" s="15">
        <f t="shared" si="4"/>
        <v>0</v>
      </c>
      <c r="N314" s="2">
        <v>0</v>
      </c>
      <c r="O314" s="2">
        <v>15022</v>
      </c>
      <c r="P314" s="2">
        <v>10730</v>
      </c>
      <c r="Q314" s="2">
        <v>4292</v>
      </c>
      <c r="R314" s="1">
        <v>45002</v>
      </c>
    </row>
    <row r="315" spans="1:18" x14ac:dyDescent="0.25">
      <c r="A315">
        <v>65178</v>
      </c>
      <c r="B315" t="s">
        <v>36</v>
      </c>
      <c r="C315" t="s">
        <v>37</v>
      </c>
      <c r="D315" t="s">
        <v>40</v>
      </c>
      <c r="E315" t="s">
        <v>44</v>
      </c>
      <c r="F315">
        <v>1785</v>
      </c>
      <c r="G315" t="str">
        <f>_xlfn.XLOOKUP(C315,Summary!$D$6:$D$12,Summary!$C$6:$C$12)</f>
        <v>Ciarán</v>
      </c>
      <c r="H315" s="2">
        <v>10</v>
      </c>
      <c r="I315" s="2">
        <v>12</v>
      </c>
      <c r="J315" s="2">
        <v>21420</v>
      </c>
      <c r="K315" s="13">
        <f>VLOOKUP(C315,Summary!$D$6:$E$12,2,0)</f>
        <v>0.23</v>
      </c>
      <c r="L315" s="2" t="s">
        <v>84</v>
      </c>
      <c r="M315" s="15">
        <f t="shared" si="4"/>
        <v>0</v>
      </c>
      <c r="N315" s="2">
        <v>428.4</v>
      </c>
      <c r="O315" s="2">
        <v>20991.599999999999</v>
      </c>
      <c r="P315" s="2">
        <v>5355</v>
      </c>
      <c r="Q315" s="2">
        <v>15636.599999999999</v>
      </c>
      <c r="R315" s="1">
        <v>44971</v>
      </c>
    </row>
    <row r="316" spans="1:18" x14ac:dyDescent="0.25">
      <c r="A316">
        <v>68168</v>
      </c>
      <c r="B316" t="s">
        <v>33</v>
      </c>
      <c r="C316" t="s">
        <v>49</v>
      </c>
      <c r="D316" t="s">
        <v>40</v>
      </c>
      <c r="E316" t="s">
        <v>46</v>
      </c>
      <c r="F316">
        <v>2559</v>
      </c>
      <c r="G316" t="str">
        <f>_xlfn.XLOOKUP(C316,Summary!$D$6:$D$12,Summary!$C$6:$C$12)</f>
        <v xml:space="preserve">Klaas </v>
      </c>
      <c r="H316" s="2">
        <v>10</v>
      </c>
      <c r="I316" s="2">
        <v>15</v>
      </c>
      <c r="J316" s="2">
        <v>38385</v>
      </c>
      <c r="K316" s="13">
        <f>VLOOKUP(C316,Summary!$D$6:$E$12,2,0)</f>
        <v>0.24</v>
      </c>
      <c r="L316" s="2" t="s">
        <v>84</v>
      </c>
      <c r="M316" s="15">
        <f t="shared" si="4"/>
        <v>0</v>
      </c>
      <c r="N316" s="2">
        <v>5757.75</v>
      </c>
      <c r="O316" s="2">
        <v>32627.25</v>
      </c>
      <c r="P316" s="2">
        <v>25590</v>
      </c>
      <c r="Q316" s="2">
        <v>7037.25</v>
      </c>
      <c r="R316" s="1">
        <v>45030</v>
      </c>
    </row>
    <row r="317" spans="1:18" x14ac:dyDescent="0.25">
      <c r="A317">
        <v>98283</v>
      </c>
      <c r="B317" t="s">
        <v>29</v>
      </c>
      <c r="C317" t="s">
        <v>34</v>
      </c>
      <c r="D317" t="s">
        <v>35</v>
      </c>
      <c r="E317" t="s">
        <v>45</v>
      </c>
      <c r="F317">
        <v>1403</v>
      </c>
      <c r="G317" t="str">
        <f>_xlfn.XLOOKUP(C317,Summary!$D$6:$D$12,Summary!$C$6:$C$12)</f>
        <v>Francoise</v>
      </c>
      <c r="H317" s="2">
        <v>5</v>
      </c>
      <c r="I317" s="2">
        <v>7</v>
      </c>
      <c r="J317" s="2">
        <v>9821</v>
      </c>
      <c r="K317" s="13">
        <f>VLOOKUP(C317,Summary!$D$6:$E$12,2,0)</f>
        <v>0.2</v>
      </c>
      <c r="L317" s="2" t="s">
        <v>83</v>
      </c>
      <c r="M317" s="15">
        <f t="shared" si="4"/>
        <v>1964.2</v>
      </c>
      <c r="N317" s="2">
        <v>589.26</v>
      </c>
      <c r="O317" s="2">
        <v>9231.74</v>
      </c>
      <c r="P317" s="2">
        <v>7015</v>
      </c>
      <c r="Q317" s="2">
        <v>2216.7399999999998</v>
      </c>
      <c r="R317" s="1">
        <v>45220</v>
      </c>
    </row>
    <row r="318" spans="1:18" x14ac:dyDescent="0.25">
      <c r="A318">
        <v>75858</v>
      </c>
      <c r="B318" t="s">
        <v>39</v>
      </c>
      <c r="C318" t="s">
        <v>49</v>
      </c>
      <c r="D318" t="s">
        <v>43</v>
      </c>
      <c r="E318" t="s">
        <v>44</v>
      </c>
      <c r="F318">
        <v>1916</v>
      </c>
      <c r="G318" t="str">
        <f>_xlfn.XLOOKUP(C318,Summary!$D$6:$D$12,Summary!$C$6:$C$12)</f>
        <v xml:space="preserve">Klaas </v>
      </c>
      <c r="H318" s="2">
        <v>260</v>
      </c>
      <c r="I318" s="2">
        <v>300</v>
      </c>
      <c r="J318" s="2">
        <v>574800</v>
      </c>
      <c r="K318" s="13">
        <f>VLOOKUP(C318,Summary!$D$6:$E$12,2,0)</f>
        <v>0.24</v>
      </c>
      <c r="L318" s="2" t="s">
        <v>83</v>
      </c>
      <c r="M318" s="15">
        <f t="shared" si="4"/>
        <v>137952</v>
      </c>
      <c r="N318" s="2">
        <v>11496</v>
      </c>
      <c r="O318" s="2">
        <v>563304</v>
      </c>
      <c r="P318" s="2">
        <v>479000</v>
      </c>
      <c r="Q318" s="2">
        <v>84304</v>
      </c>
      <c r="R318" s="1">
        <v>45054</v>
      </c>
    </row>
    <row r="319" spans="1:18" x14ac:dyDescent="0.25">
      <c r="A319">
        <v>23885</v>
      </c>
      <c r="B319" t="s">
        <v>33</v>
      </c>
      <c r="C319" t="s">
        <v>48</v>
      </c>
      <c r="D319" t="s">
        <v>43</v>
      </c>
      <c r="E319" t="s">
        <v>44</v>
      </c>
      <c r="F319">
        <v>671</v>
      </c>
      <c r="G319" t="str">
        <f>_xlfn.XLOOKUP(C319,Summary!$D$6:$D$12,Summary!$C$6:$C$12)</f>
        <v>Luigi</v>
      </c>
      <c r="H319" s="2">
        <v>260</v>
      </c>
      <c r="I319" s="2">
        <v>15</v>
      </c>
      <c r="J319" s="2">
        <v>10065</v>
      </c>
      <c r="K319" s="13">
        <f>VLOOKUP(C319,Summary!$D$6:$E$12,2,0)</f>
        <v>0.22</v>
      </c>
      <c r="L319" s="2" t="s">
        <v>84</v>
      </c>
      <c r="M319" s="15">
        <f t="shared" si="4"/>
        <v>0</v>
      </c>
      <c r="N319" s="2">
        <v>402.6</v>
      </c>
      <c r="O319" s="2">
        <v>9662.4</v>
      </c>
      <c r="P319" s="2">
        <v>6710</v>
      </c>
      <c r="Q319" s="2">
        <v>2952.3999999999996</v>
      </c>
      <c r="R319" s="1">
        <v>45023</v>
      </c>
    </row>
    <row r="320" spans="1:18" x14ac:dyDescent="0.25">
      <c r="A320">
        <v>23073</v>
      </c>
      <c r="B320" t="s">
        <v>29</v>
      </c>
      <c r="C320" t="s">
        <v>49</v>
      </c>
      <c r="D320" t="s">
        <v>42</v>
      </c>
      <c r="E320" t="s">
        <v>46</v>
      </c>
      <c r="F320">
        <v>623</v>
      </c>
      <c r="G320" t="str">
        <f>_xlfn.XLOOKUP(C320,Summary!$D$6:$D$12,Summary!$C$6:$C$12)</f>
        <v xml:space="preserve">Klaas </v>
      </c>
      <c r="H320" s="2">
        <v>250</v>
      </c>
      <c r="I320" s="2">
        <v>350</v>
      </c>
      <c r="J320" s="2">
        <v>218050</v>
      </c>
      <c r="K320" s="13">
        <f>VLOOKUP(C320,Summary!$D$6:$E$12,2,0)</f>
        <v>0.24</v>
      </c>
      <c r="L320" s="2" t="s">
        <v>83</v>
      </c>
      <c r="M320" s="15">
        <f t="shared" si="4"/>
        <v>52332</v>
      </c>
      <c r="N320" s="2">
        <v>26166</v>
      </c>
      <c r="O320" s="2">
        <v>191884</v>
      </c>
      <c r="P320" s="2">
        <v>161980</v>
      </c>
      <c r="Q320" s="2">
        <v>29904</v>
      </c>
      <c r="R320" s="1">
        <v>45241</v>
      </c>
    </row>
    <row r="321" spans="1:18" x14ac:dyDescent="0.25">
      <c r="A321">
        <v>31981</v>
      </c>
      <c r="B321" t="s">
        <v>29</v>
      </c>
      <c r="C321" t="s">
        <v>48</v>
      </c>
      <c r="D321" t="s">
        <v>40</v>
      </c>
      <c r="E321" t="s">
        <v>46</v>
      </c>
      <c r="F321">
        <v>380</v>
      </c>
      <c r="G321" t="str">
        <f>_xlfn.XLOOKUP(C321,Summary!$D$6:$D$12,Summary!$C$6:$C$12)</f>
        <v>Luigi</v>
      </c>
      <c r="H321" s="2">
        <v>10</v>
      </c>
      <c r="I321" s="2">
        <v>7</v>
      </c>
      <c r="J321" s="2">
        <v>2660</v>
      </c>
      <c r="K321" s="13">
        <f>VLOOKUP(C321,Summary!$D$6:$E$12,2,0)</f>
        <v>0.22</v>
      </c>
      <c r="L321" s="2" t="s">
        <v>84</v>
      </c>
      <c r="M321" s="15">
        <f t="shared" si="4"/>
        <v>0</v>
      </c>
      <c r="N321" s="2">
        <v>292.60000000000002</v>
      </c>
      <c r="O321" s="2">
        <v>2367.4</v>
      </c>
      <c r="P321" s="2">
        <v>1900</v>
      </c>
      <c r="Q321" s="2">
        <v>467.40000000000009</v>
      </c>
      <c r="R321" s="1">
        <v>45087</v>
      </c>
    </row>
    <row r="322" spans="1:18" x14ac:dyDescent="0.25">
      <c r="A322">
        <v>68498</v>
      </c>
      <c r="B322" t="s">
        <v>33</v>
      </c>
      <c r="C322" t="s">
        <v>48</v>
      </c>
      <c r="D322" t="s">
        <v>40</v>
      </c>
      <c r="E322" t="s">
        <v>45</v>
      </c>
      <c r="F322">
        <v>2198</v>
      </c>
      <c r="G322" t="str">
        <f>_xlfn.XLOOKUP(C322,Summary!$D$6:$D$12,Summary!$C$6:$C$12)</f>
        <v>Luigi</v>
      </c>
      <c r="H322" s="2">
        <v>10</v>
      </c>
      <c r="I322" s="2">
        <v>15</v>
      </c>
      <c r="J322" s="2">
        <v>32970</v>
      </c>
      <c r="K322" s="13">
        <f>VLOOKUP(C322,Summary!$D$6:$E$12,2,0)</f>
        <v>0.22</v>
      </c>
      <c r="L322" s="2" t="s">
        <v>83</v>
      </c>
      <c r="M322" s="15">
        <f t="shared" si="4"/>
        <v>7253.4</v>
      </c>
      <c r="N322" s="2">
        <v>1978.2</v>
      </c>
      <c r="O322" s="2">
        <v>30991.8</v>
      </c>
      <c r="P322" s="2">
        <v>21980</v>
      </c>
      <c r="Q322" s="2">
        <v>9011.7999999999993</v>
      </c>
      <c r="R322" s="1">
        <v>45005</v>
      </c>
    </row>
    <row r="323" spans="1:18" x14ac:dyDescent="0.25">
      <c r="A323">
        <v>18324</v>
      </c>
      <c r="B323" t="s">
        <v>29</v>
      </c>
      <c r="C323" t="s">
        <v>49</v>
      </c>
      <c r="D323" t="s">
        <v>41</v>
      </c>
      <c r="E323" t="s">
        <v>44</v>
      </c>
      <c r="F323">
        <v>2646</v>
      </c>
      <c r="G323" t="str">
        <f>_xlfn.XLOOKUP(C323,Summary!$D$6:$D$12,Summary!$C$6:$C$12)</f>
        <v xml:space="preserve">Klaas </v>
      </c>
      <c r="H323" s="2">
        <v>120</v>
      </c>
      <c r="I323" s="2">
        <v>20</v>
      </c>
      <c r="J323" s="2">
        <v>52920</v>
      </c>
      <c r="K323" s="13">
        <f>VLOOKUP(C323,Summary!$D$6:$E$12,2,0)</f>
        <v>0.24</v>
      </c>
      <c r="L323" s="2" t="s">
        <v>84</v>
      </c>
      <c r="M323" s="15">
        <f t="shared" ref="M323:M386" si="5">IF(L323="Yes",J323*K323,0)</f>
        <v>0</v>
      </c>
      <c r="N323" s="2">
        <v>2116.8000000000002</v>
      </c>
      <c r="O323" s="2">
        <v>50803.199999999997</v>
      </c>
      <c r="P323" s="2">
        <v>26460</v>
      </c>
      <c r="Q323" s="2">
        <v>24343.199999999997</v>
      </c>
      <c r="R323" s="1">
        <v>44986</v>
      </c>
    </row>
    <row r="324" spans="1:18" x14ac:dyDescent="0.25">
      <c r="A324">
        <v>74370</v>
      </c>
      <c r="B324" t="s">
        <v>29</v>
      </c>
      <c r="C324" t="s">
        <v>47</v>
      </c>
      <c r="D324" t="s">
        <v>43</v>
      </c>
      <c r="E324" t="s">
        <v>46</v>
      </c>
      <c r="F324">
        <v>344</v>
      </c>
      <c r="G324" t="str">
        <f>_xlfn.XLOOKUP(C324,Summary!$D$6:$D$12,Summary!$C$6:$C$12)</f>
        <v>Pedro</v>
      </c>
      <c r="H324" s="2">
        <v>260</v>
      </c>
      <c r="I324" s="2">
        <v>350</v>
      </c>
      <c r="J324" s="2">
        <v>120400</v>
      </c>
      <c r="K324" s="13">
        <f>VLOOKUP(C324,Summary!$D$6:$E$12,2,0)</f>
        <v>0.21</v>
      </c>
      <c r="L324" s="2" t="s">
        <v>83</v>
      </c>
      <c r="M324" s="15">
        <f t="shared" si="5"/>
        <v>25284</v>
      </c>
      <c r="N324" s="2">
        <v>13244</v>
      </c>
      <c r="O324" s="2">
        <v>107156</v>
      </c>
      <c r="P324" s="2">
        <v>89440</v>
      </c>
      <c r="Q324" s="2">
        <v>17716</v>
      </c>
      <c r="R324" s="1">
        <v>44946</v>
      </c>
    </row>
    <row r="325" spans="1:18" x14ac:dyDescent="0.25">
      <c r="A325">
        <v>98766</v>
      </c>
      <c r="B325" t="s">
        <v>36</v>
      </c>
      <c r="C325" t="s">
        <v>49</v>
      </c>
      <c r="D325" t="s">
        <v>30</v>
      </c>
      <c r="E325" t="s">
        <v>44</v>
      </c>
      <c r="F325">
        <v>908</v>
      </c>
      <c r="G325" t="str">
        <f>_xlfn.XLOOKUP(C325,Summary!$D$6:$D$12,Summary!$C$6:$C$12)</f>
        <v xml:space="preserve">Klaas </v>
      </c>
      <c r="H325" s="2">
        <v>3</v>
      </c>
      <c r="I325" s="2">
        <v>12</v>
      </c>
      <c r="J325" s="2">
        <v>10896</v>
      </c>
      <c r="K325" s="13">
        <f>VLOOKUP(C325,Summary!$D$6:$E$12,2,0)</f>
        <v>0.24</v>
      </c>
      <c r="L325" s="2" t="s">
        <v>84</v>
      </c>
      <c r="M325" s="15">
        <f t="shared" si="5"/>
        <v>0</v>
      </c>
      <c r="N325" s="2">
        <v>326.88</v>
      </c>
      <c r="O325" s="2">
        <v>10569.12</v>
      </c>
      <c r="P325" s="2">
        <v>2724</v>
      </c>
      <c r="Q325" s="2">
        <v>7845.1200000000008</v>
      </c>
      <c r="R325" s="1">
        <v>45150</v>
      </c>
    </row>
    <row r="326" spans="1:18" x14ac:dyDescent="0.25">
      <c r="A326">
        <v>99206</v>
      </c>
      <c r="B326" t="s">
        <v>38</v>
      </c>
      <c r="C326" t="s">
        <v>34</v>
      </c>
      <c r="D326" t="s">
        <v>40</v>
      </c>
      <c r="E326" t="s">
        <v>45</v>
      </c>
      <c r="F326">
        <v>2385</v>
      </c>
      <c r="G326" t="str">
        <f>_xlfn.XLOOKUP(C326,Summary!$D$6:$D$12,Summary!$C$6:$C$12)</f>
        <v>Francoise</v>
      </c>
      <c r="H326" s="2">
        <v>10</v>
      </c>
      <c r="I326" s="2">
        <v>125</v>
      </c>
      <c r="J326" s="2">
        <v>298125</v>
      </c>
      <c r="K326" s="13">
        <f>VLOOKUP(C326,Summary!$D$6:$E$12,2,0)</f>
        <v>0.2</v>
      </c>
      <c r="L326" s="2" t="s">
        <v>83</v>
      </c>
      <c r="M326" s="15">
        <f t="shared" si="5"/>
        <v>59625</v>
      </c>
      <c r="N326" s="2">
        <v>14906.25</v>
      </c>
      <c r="O326" s="2">
        <v>283218.75</v>
      </c>
      <c r="P326" s="2">
        <v>286200</v>
      </c>
      <c r="Q326" s="2">
        <v>-2981.25</v>
      </c>
      <c r="R326" s="1">
        <v>45203</v>
      </c>
    </row>
    <row r="327" spans="1:18" x14ac:dyDescent="0.25">
      <c r="A327">
        <v>41331</v>
      </c>
      <c r="B327" t="s">
        <v>29</v>
      </c>
      <c r="C327" t="s">
        <v>49</v>
      </c>
      <c r="D327" t="s">
        <v>43</v>
      </c>
      <c r="E327" t="s">
        <v>45</v>
      </c>
      <c r="F327">
        <v>552</v>
      </c>
      <c r="G327" t="str">
        <f>_xlfn.XLOOKUP(C327,Summary!$D$6:$D$12,Summary!$C$6:$C$12)</f>
        <v xml:space="preserve">Klaas </v>
      </c>
      <c r="H327" s="2">
        <v>260</v>
      </c>
      <c r="I327" s="2">
        <v>350</v>
      </c>
      <c r="J327" s="2">
        <v>193200</v>
      </c>
      <c r="K327" s="13">
        <f>VLOOKUP(C327,Summary!$D$6:$E$12,2,0)</f>
        <v>0.24</v>
      </c>
      <c r="L327" s="2" t="s">
        <v>84</v>
      </c>
      <c r="M327" s="15">
        <f t="shared" si="5"/>
        <v>0</v>
      </c>
      <c r="N327" s="2">
        <v>9660</v>
      </c>
      <c r="O327" s="2">
        <v>183540</v>
      </c>
      <c r="P327" s="2">
        <v>143520</v>
      </c>
      <c r="Q327" s="2">
        <v>40020</v>
      </c>
      <c r="R327" s="1">
        <v>45190</v>
      </c>
    </row>
    <row r="328" spans="1:18" x14ac:dyDescent="0.25">
      <c r="A328">
        <v>41208</v>
      </c>
      <c r="B328" t="s">
        <v>33</v>
      </c>
      <c r="C328" t="s">
        <v>32</v>
      </c>
      <c r="D328" t="s">
        <v>30</v>
      </c>
      <c r="E328" t="s">
        <v>46</v>
      </c>
      <c r="F328">
        <v>1513</v>
      </c>
      <c r="G328" t="str">
        <f>_xlfn.XLOOKUP(C328,Summary!$D$6:$D$12,Summary!$C$6:$C$12)</f>
        <v>Bertha</v>
      </c>
      <c r="H328" s="2">
        <v>3</v>
      </c>
      <c r="I328" s="2">
        <v>15</v>
      </c>
      <c r="J328" s="2">
        <v>22695</v>
      </c>
      <c r="K328" s="13">
        <f>VLOOKUP(C328,Summary!$D$6:$E$12,2,0)</f>
        <v>0.19</v>
      </c>
      <c r="L328" s="2" t="s">
        <v>84</v>
      </c>
      <c r="M328" s="15">
        <f t="shared" si="5"/>
        <v>0</v>
      </c>
      <c r="N328" s="2">
        <v>3177.3</v>
      </c>
      <c r="O328" s="2">
        <v>19517.7</v>
      </c>
      <c r="P328" s="2">
        <v>15130</v>
      </c>
      <c r="Q328" s="2">
        <v>4387.7000000000007</v>
      </c>
      <c r="R328" s="1">
        <v>45017</v>
      </c>
    </row>
    <row r="329" spans="1:18" x14ac:dyDescent="0.25">
      <c r="A329">
        <v>76683</v>
      </c>
      <c r="B329" t="s">
        <v>29</v>
      </c>
      <c r="C329" t="s">
        <v>32</v>
      </c>
      <c r="D329" t="s">
        <v>41</v>
      </c>
      <c r="E329" t="s">
        <v>44</v>
      </c>
      <c r="F329">
        <v>2966</v>
      </c>
      <c r="G329" t="str">
        <f>_xlfn.XLOOKUP(C329,Summary!$D$6:$D$12,Summary!$C$6:$C$12)</f>
        <v>Bertha</v>
      </c>
      <c r="H329" s="2">
        <v>120</v>
      </c>
      <c r="I329" s="2">
        <v>350</v>
      </c>
      <c r="J329" s="2">
        <v>1038100</v>
      </c>
      <c r="K329" s="13">
        <f>VLOOKUP(C329,Summary!$D$6:$E$12,2,0)</f>
        <v>0.19</v>
      </c>
      <c r="L329" s="2" t="s">
        <v>83</v>
      </c>
      <c r="M329" s="15">
        <f t="shared" si="5"/>
        <v>197239</v>
      </c>
      <c r="N329" s="2">
        <v>20762</v>
      </c>
      <c r="O329" s="2">
        <v>1017338</v>
      </c>
      <c r="P329" s="2">
        <v>771160</v>
      </c>
      <c r="Q329" s="2">
        <v>246178</v>
      </c>
      <c r="R329" s="1">
        <v>45242</v>
      </c>
    </row>
    <row r="330" spans="1:18" x14ac:dyDescent="0.25">
      <c r="A330">
        <v>22780</v>
      </c>
      <c r="B330" t="s">
        <v>29</v>
      </c>
      <c r="C330" t="s">
        <v>47</v>
      </c>
      <c r="D330" t="s">
        <v>43</v>
      </c>
      <c r="E330" t="s">
        <v>45</v>
      </c>
      <c r="F330">
        <v>1038</v>
      </c>
      <c r="G330" t="str">
        <f>_xlfn.XLOOKUP(C330,Summary!$D$6:$D$12,Summary!$C$6:$C$12)</f>
        <v>Pedro</v>
      </c>
      <c r="H330" s="2">
        <v>260</v>
      </c>
      <c r="I330" s="2">
        <v>20</v>
      </c>
      <c r="J330" s="2">
        <v>20760</v>
      </c>
      <c r="K330" s="13">
        <f>VLOOKUP(C330,Summary!$D$6:$E$12,2,0)</f>
        <v>0.21</v>
      </c>
      <c r="L330" s="2" t="s">
        <v>83</v>
      </c>
      <c r="M330" s="15">
        <f t="shared" si="5"/>
        <v>4359.5999999999995</v>
      </c>
      <c r="N330" s="2">
        <v>1868.4</v>
      </c>
      <c r="O330" s="2">
        <v>18891.599999999999</v>
      </c>
      <c r="P330" s="2">
        <v>10380</v>
      </c>
      <c r="Q330" s="2">
        <v>8511.5999999999985</v>
      </c>
      <c r="R330" s="1">
        <v>45116</v>
      </c>
    </row>
    <row r="331" spans="1:18" x14ac:dyDescent="0.25">
      <c r="A331">
        <v>93736</v>
      </c>
      <c r="B331" t="s">
        <v>39</v>
      </c>
      <c r="C331" t="s">
        <v>37</v>
      </c>
      <c r="D331" t="s">
        <v>42</v>
      </c>
      <c r="E331" t="s">
        <v>45</v>
      </c>
      <c r="F331">
        <v>1221</v>
      </c>
      <c r="G331" t="str">
        <f>_xlfn.XLOOKUP(C331,Summary!$D$6:$D$12,Summary!$C$6:$C$12)</f>
        <v>Ciarán</v>
      </c>
      <c r="H331" s="2">
        <v>250</v>
      </c>
      <c r="I331" s="2">
        <v>300</v>
      </c>
      <c r="J331" s="2">
        <v>366300</v>
      </c>
      <c r="K331" s="13">
        <f>VLOOKUP(C331,Summary!$D$6:$E$12,2,0)</f>
        <v>0.23</v>
      </c>
      <c r="L331" s="2" t="s">
        <v>83</v>
      </c>
      <c r="M331" s="15">
        <f t="shared" si="5"/>
        <v>84249</v>
      </c>
      <c r="N331" s="2">
        <v>21978</v>
      </c>
      <c r="O331" s="2">
        <v>344322</v>
      </c>
      <c r="P331" s="2">
        <v>305250</v>
      </c>
      <c r="Q331" s="2">
        <v>39072</v>
      </c>
      <c r="R331" s="1">
        <v>45281</v>
      </c>
    </row>
    <row r="332" spans="1:18" x14ac:dyDescent="0.25">
      <c r="A332">
        <v>46587</v>
      </c>
      <c r="B332" t="s">
        <v>29</v>
      </c>
      <c r="C332" t="s">
        <v>47</v>
      </c>
      <c r="D332" t="s">
        <v>40</v>
      </c>
      <c r="E332" t="s">
        <v>46</v>
      </c>
      <c r="F332">
        <v>905</v>
      </c>
      <c r="G332" t="str">
        <f>_xlfn.XLOOKUP(C332,Summary!$D$6:$D$12,Summary!$C$6:$C$12)</f>
        <v>Pedro</v>
      </c>
      <c r="H332" s="2">
        <v>10</v>
      </c>
      <c r="I332" s="2">
        <v>20</v>
      </c>
      <c r="J332" s="2">
        <v>18100</v>
      </c>
      <c r="K332" s="13">
        <f>VLOOKUP(C332,Summary!$D$6:$E$12,2,0)</f>
        <v>0.21</v>
      </c>
      <c r="L332" s="2" t="s">
        <v>84</v>
      </c>
      <c r="M332" s="15">
        <f t="shared" si="5"/>
        <v>0</v>
      </c>
      <c r="N332" s="2">
        <v>2172</v>
      </c>
      <c r="O332" s="2">
        <v>15928</v>
      </c>
      <c r="P332" s="2">
        <v>9050</v>
      </c>
      <c r="Q332" s="2">
        <v>6878</v>
      </c>
      <c r="R332" s="1">
        <v>45153</v>
      </c>
    </row>
    <row r="333" spans="1:18" x14ac:dyDescent="0.25">
      <c r="A333">
        <v>99984</v>
      </c>
      <c r="B333" t="s">
        <v>29</v>
      </c>
      <c r="C333" t="s">
        <v>32</v>
      </c>
      <c r="D333" t="s">
        <v>43</v>
      </c>
      <c r="E333" t="s">
        <v>31</v>
      </c>
      <c r="F333">
        <v>1686</v>
      </c>
      <c r="G333" t="str">
        <f>_xlfn.XLOOKUP(C333,Summary!$D$6:$D$12,Summary!$C$6:$C$12)</f>
        <v>Bertha</v>
      </c>
      <c r="H333" s="2">
        <v>260</v>
      </c>
      <c r="I333" s="2">
        <v>7</v>
      </c>
      <c r="J333" s="2">
        <v>11802</v>
      </c>
      <c r="K333" s="13">
        <f>VLOOKUP(C333,Summary!$D$6:$E$12,2,0)</f>
        <v>0.19</v>
      </c>
      <c r="L333" s="2" t="s">
        <v>83</v>
      </c>
      <c r="M333" s="15">
        <f t="shared" si="5"/>
        <v>2242.38</v>
      </c>
      <c r="N333" s="2">
        <v>0</v>
      </c>
      <c r="O333" s="2">
        <v>11802</v>
      </c>
      <c r="P333" s="2">
        <v>8430</v>
      </c>
      <c r="Q333" s="2">
        <v>3372</v>
      </c>
      <c r="R333" s="1">
        <v>44981</v>
      </c>
    </row>
    <row r="334" spans="1:18" x14ac:dyDescent="0.25">
      <c r="A334">
        <v>45405</v>
      </c>
      <c r="B334" t="s">
        <v>29</v>
      </c>
      <c r="C334" t="s">
        <v>34</v>
      </c>
      <c r="D334" t="s">
        <v>35</v>
      </c>
      <c r="E334" t="s">
        <v>45</v>
      </c>
      <c r="F334">
        <v>1757</v>
      </c>
      <c r="G334" t="str">
        <f>_xlfn.XLOOKUP(C334,Summary!$D$6:$D$12,Summary!$C$6:$C$12)</f>
        <v>Francoise</v>
      </c>
      <c r="H334" s="2">
        <v>5</v>
      </c>
      <c r="I334" s="2">
        <v>20</v>
      </c>
      <c r="J334" s="2">
        <v>35140</v>
      </c>
      <c r="K334" s="13">
        <f>VLOOKUP(C334,Summary!$D$6:$E$12,2,0)</f>
        <v>0.2</v>
      </c>
      <c r="L334" s="2" t="s">
        <v>83</v>
      </c>
      <c r="M334" s="15">
        <f t="shared" si="5"/>
        <v>7028</v>
      </c>
      <c r="N334" s="2">
        <v>2108.4</v>
      </c>
      <c r="O334" s="2">
        <v>33031.599999999999</v>
      </c>
      <c r="P334" s="2">
        <v>17570</v>
      </c>
      <c r="Q334" s="2">
        <v>15461.599999999999</v>
      </c>
      <c r="R334" s="1">
        <v>45250</v>
      </c>
    </row>
    <row r="335" spans="1:18" x14ac:dyDescent="0.25">
      <c r="A335">
        <v>55212</v>
      </c>
      <c r="B335" t="s">
        <v>33</v>
      </c>
      <c r="C335" t="s">
        <v>37</v>
      </c>
      <c r="D335" t="s">
        <v>41</v>
      </c>
      <c r="E335" t="s">
        <v>46</v>
      </c>
      <c r="F335">
        <v>790</v>
      </c>
      <c r="G335" t="str">
        <f>_xlfn.XLOOKUP(C335,Summary!$D$6:$D$12,Summary!$C$6:$C$12)</f>
        <v>Ciarán</v>
      </c>
      <c r="H335" s="2">
        <v>120</v>
      </c>
      <c r="I335" s="2">
        <v>15</v>
      </c>
      <c r="J335" s="2">
        <v>11850</v>
      </c>
      <c r="K335" s="13">
        <f>VLOOKUP(C335,Summary!$D$6:$E$12,2,0)</f>
        <v>0.23</v>
      </c>
      <c r="L335" s="2" t="s">
        <v>83</v>
      </c>
      <c r="M335" s="15">
        <f t="shared" si="5"/>
        <v>2725.5</v>
      </c>
      <c r="N335" s="2">
        <v>1185</v>
      </c>
      <c r="O335" s="2">
        <v>10665</v>
      </c>
      <c r="P335" s="2">
        <v>7900</v>
      </c>
      <c r="Q335" s="2">
        <v>2765</v>
      </c>
      <c r="R335" s="1">
        <v>44931</v>
      </c>
    </row>
    <row r="336" spans="1:18" x14ac:dyDescent="0.25">
      <c r="A336">
        <v>63231</v>
      </c>
      <c r="B336" t="s">
        <v>36</v>
      </c>
      <c r="C336" t="s">
        <v>49</v>
      </c>
      <c r="D336" t="s">
        <v>30</v>
      </c>
      <c r="E336" t="s">
        <v>45</v>
      </c>
      <c r="F336">
        <v>2299</v>
      </c>
      <c r="G336" t="str">
        <f>_xlfn.XLOOKUP(C336,Summary!$D$6:$D$12,Summary!$C$6:$C$12)</f>
        <v xml:space="preserve">Klaas </v>
      </c>
      <c r="H336" s="2">
        <v>3</v>
      </c>
      <c r="I336" s="2">
        <v>12</v>
      </c>
      <c r="J336" s="2">
        <v>27588</v>
      </c>
      <c r="K336" s="13">
        <f>VLOOKUP(C336,Summary!$D$6:$E$12,2,0)</f>
        <v>0.24</v>
      </c>
      <c r="L336" s="2" t="s">
        <v>83</v>
      </c>
      <c r="M336" s="15">
        <f t="shared" si="5"/>
        <v>6621.12</v>
      </c>
      <c r="N336" s="2">
        <v>1655.28</v>
      </c>
      <c r="O336" s="2">
        <v>25932.720000000001</v>
      </c>
      <c r="P336" s="2">
        <v>6897</v>
      </c>
      <c r="Q336" s="2">
        <v>19035.72</v>
      </c>
      <c r="R336" s="1">
        <v>45110</v>
      </c>
    </row>
    <row r="337" spans="1:18" x14ac:dyDescent="0.25">
      <c r="A337">
        <v>73642</v>
      </c>
      <c r="B337" t="s">
        <v>29</v>
      </c>
      <c r="C337" t="s">
        <v>34</v>
      </c>
      <c r="D337" t="s">
        <v>41</v>
      </c>
      <c r="E337" t="s">
        <v>45</v>
      </c>
      <c r="F337">
        <v>1033</v>
      </c>
      <c r="G337" t="str">
        <f>_xlfn.XLOOKUP(C337,Summary!$D$6:$D$12,Summary!$C$6:$C$12)</f>
        <v>Francoise</v>
      </c>
      <c r="H337" s="2">
        <v>120</v>
      </c>
      <c r="I337" s="2">
        <v>20</v>
      </c>
      <c r="J337" s="2">
        <v>20660</v>
      </c>
      <c r="K337" s="13">
        <f>VLOOKUP(C337,Summary!$D$6:$E$12,2,0)</f>
        <v>0.2</v>
      </c>
      <c r="L337" s="2" t="s">
        <v>84</v>
      </c>
      <c r="M337" s="15">
        <f t="shared" si="5"/>
        <v>0</v>
      </c>
      <c r="N337" s="2">
        <v>1033</v>
      </c>
      <c r="O337" s="2">
        <v>19627</v>
      </c>
      <c r="P337" s="2">
        <v>10330</v>
      </c>
      <c r="Q337" s="2">
        <v>9297</v>
      </c>
      <c r="R337" s="1">
        <v>45190</v>
      </c>
    </row>
    <row r="338" spans="1:18" x14ac:dyDescent="0.25">
      <c r="A338">
        <v>60906</v>
      </c>
      <c r="B338" t="s">
        <v>38</v>
      </c>
      <c r="C338" t="s">
        <v>32</v>
      </c>
      <c r="D338" t="s">
        <v>35</v>
      </c>
      <c r="E338" t="s">
        <v>45</v>
      </c>
      <c r="F338">
        <v>2500</v>
      </c>
      <c r="G338" t="str">
        <f>_xlfn.XLOOKUP(C338,Summary!$D$6:$D$12,Summary!$C$6:$C$12)</f>
        <v>Bertha</v>
      </c>
      <c r="H338" s="2">
        <v>5</v>
      </c>
      <c r="I338" s="2">
        <v>125</v>
      </c>
      <c r="J338" s="2">
        <v>312500</v>
      </c>
      <c r="K338" s="13">
        <f>VLOOKUP(C338,Summary!$D$6:$E$12,2,0)</f>
        <v>0.19</v>
      </c>
      <c r="L338" s="2" t="s">
        <v>84</v>
      </c>
      <c r="M338" s="15">
        <f t="shared" si="5"/>
        <v>0</v>
      </c>
      <c r="N338" s="2">
        <v>21875</v>
      </c>
      <c r="O338" s="2">
        <v>290625</v>
      </c>
      <c r="P338" s="2">
        <v>300000</v>
      </c>
      <c r="Q338" s="2">
        <v>-9375</v>
      </c>
      <c r="R338" s="1">
        <v>45141</v>
      </c>
    </row>
    <row r="339" spans="1:18" x14ac:dyDescent="0.25">
      <c r="A339">
        <v>20993</v>
      </c>
      <c r="B339" t="s">
        <v>29</v>
      </c>
      <c r="C339" t="s">
        <v>49</v>
      </c>
      <c r="D339" t="s">
        <v>40</v>
      </c>
      <c r="E339" t="s">
        <v>46</v>
      </c>
      <c r="F339">
        <v>2104.5</v>
      </c>
      <c r="G339" t="str">
        <f>_xlfn.XLOOKUP(C339,Summary!$D$6:$D$12,Summary!$C$6:$C$12)</f>
        <v xml:space="preserve">Klaas </v>
      </c>
      <c r="H339" s="2">
        <v>10</v>
      </c>
      <c r="I339" s="2">
        <v>350</v>
      </c>
      <c r="J339" s="2">
        <v>736575</v>
      </c>
      <c r="K339" s="13">
        <f>VLOOKUP(C339,Summary!$D$6:$E$12,2,0)</f>
        <v>0.24</v>
      </c>
      <c r="L339" s="2" t="s">
        <v>83</v>
      </c>
      <c r="M339" s="15">
        <f t="shared" si="5"/>
        <v>176778</v>
      </c>
      <c r="N339" s="2">
        <v>81023.25</v>
      </c>
      <c r="O339" s="2">
        <v>655551.75</v>
      </c>
      <c r="P339" s="2">
        <v>547170</v>
      </c>
      <c r="Q339" s="2">
        <v>108381.75</v>
      </c>
      <c r="R339" s="1">
        <v>44968</v>
      </c>
    </row>
    <row r="340" spans="1:18" x14ac:dyDescent="0.25">
      <c r="A340">
        <v>64882</v>
      </c>
      <c r="B340" t="s">
        <v>29</v>
      </c>
      <c r="C340" t="s">
        <v>34</v>
      </c>
      <c r="D340" t="s">
        <v>41</v>
      </c>
      <c r="E340" t="s">
        <v>44</v>
      </c>
      <c r="F340">
        <v>2177</v>
      </c>
      <c r="G340" t="str">
        <f>_xlfn.XLOOKUP(C340,Summary!$D$6:$D$12,Summary!$C$6:$C$12)</f>
        <v>Francoise</v>
      </c>
      <c r="H340" s="2">
        <v>120</v>
      </c>
      <c r="I340" s="2">
        <v>350</v>
      </c>
      <c r="J340" s="2">
        <v>761950</v>
      </c>
      <c r="K340" s="13">
        <f>VLOOKUP(C340,Summary!$D$6:$E$12,2,0)</f>
        <v>0.2</v>
      </c>
      <c r="L340" s="2" t="s">
        <v>84</v>
      </c>
      <c r="M340" s="15">
        <f t="shared" si="5"/>
        <v>0</v>
      </c>
      <c r="N340" s="2">
        <v>30478</v>
      </c>
      <c r="O340" s="2">
        <v>731472</v>
      </c>
      <c r="P340" s="2">
        <v>566020</v>
      </c>
      <c r="Q340" s="2">
        <v>165452</v>
      </c>
      <c r="R340" s="1">
        <v>44951</v>
      </c>
    </row>
    <row r="341" spans="1:18" x14ac:dyDescent="0.25">
      <c r="A341">
        <v>78263</v>
      </c>
      <c r="B341" t="s">
        <v>33</v>
      </c>
      <c r="C341" t="s">
        <v>48</v>
      </c>
      <c r="D341" t="s">
        <v>30</v>
      </c>
      <c r="E341" t="s">
        <v>46</v>
      </c>
      <c r="F341">
        <v>2567</v>
      </c>
      <c r="G341" t="str">
        <f>_xlfn.XLOOKUP(C341,Summary!$D$6:$D$12,Summary!$C$6:$C$12)</f>
        <v>Luigi</v>
      </c>
      <c r="H341" s="2">
        <v>3</v>
      </c>
      <c r="I341" s="2">
        <v>15</v>
      </c>
      <c r="J341" s="2">
        <v>38505</v>
      </c>
      <c r="K341" s="13">
        <f>VLOOKUP(C341,Summary!$D$6:$E$12,2,0)</f>
        <v>0.22</v>
      </c>
      <c r="L341" s="2" t="s">
        <v>84</v>
      </c>
      <c r="M341" s="15">
        <f t="shared" si="5"/>
        <v>0</v>
      </c>
      <c r="N341" s="2">
        <v>5005.6499999999996</v>
      </c>
      <c r="O341" s="2">
        <v>33499.35</v>
      </c>
      <c r="P341" s="2">
        <v>25670</v>
      </c>
      <c r="Q341" s="2">
        <v>7829.3499999999985</v>
      </c>
      <c r="R341" s="1">
        <v>45151</v>
      </c>
    </row>
    <row r="342" spans="1:18" x14ac:dyDescent="0.25">
      <c r="A342">
        <v>97775</v>
      </c>
      <c r="B342" t="s">
        <v>29</v>
      </c>
      <c r="C342" t="s">
        <v>34</v>
      </c>
      <c r="D342" t="s">
        <v>35</v>
      </c>
      <c r="E342" t="s">
        <v>44</v>
      </c>
      <c r="F342">
        <v>544</v>
      </c>
      <c r="G342" t="str">
        <f>_xlfn.XLOOKUP(C342,Summary!$D$6:$D$12,Summary!$C$6:$C$12)</f>
        <v>Francoise</v>
      </c>
      <c r="H342" s="2">
        <v>5</v>
      </c>
      <c r="I342" s="2">
        <v>7</v>
      </c>
      <c r="J342" s="2">
        <v>3808</v>
      </c>
      <c r="K342" s="13">
        <f>VLOOKUP(C342,Summary!$D$6:$E$12,2,0)</f>
        <v>0.2</v>
      </c>
      <c r="L342" s="2" t="s">
        <v>84</v>
      </c>
      <c r="M342" s="15">
        <f t="shared" si="5"/>
        <v>0</v>
      </c>
      <c r="N342" s="2">
        <v>114.24</v>
      </c>
      <c r="O342" s="2">
        <v>3693.76</v>
      </c>
      <c r="P342" s="2">
        <v>2720</v>
      </c>
      <c r="Q342" s="2">
        <v>973.76000000000022</v>
      </c>
      <c r="R342" s="1">
        <v>45032</v>
      </c>
    </row>
    <row r="343" spans="1:18" x14ac:dyDescent="0.25">
      <c r="A343">
        <v>54481</v>
      </c>
      <c r="B343" t="s">
        <v>29</v>
      </c>
      <c r="C343" t="s">
        <v>32</v>
      </c>
      <c r="D343" t="s">
        <v>40</v>
      </c>
      <c r="E343" t="s">
        <v>31</v>
      </c>
      <c r="F343">
        <v>1006</v>
      </c>
      <c r="G343" t="str">
        <f>_xlfn.XLOOKUP(C343,Summary!$D$6:$D$12,Summary!$C$6:$C$12)</f>
        <v>Bertha</v>
      </c>
      <c r="H343" s="2">
        <v>10</v>
      </c>
      <c r="I343" s="2">
        <v>350</v>
      </c>
      <c r="J343" s="2">
        <v>352100</v>
      </c>
      <c r="K343" s="13">
        <f>VLOOKUP(C343,Summary!$D$6:$E$12,2,0)</f>
        <v>0.19</v>
      </c>
      <c r="L343" s="2" t="s">
        <v>83</v>
      </c>
      <c r="M343" s="15">
        <f t="shared" si="5"/>
        <v>66899</v>
      </c>
      <c r="N343" s="2">
        <v>0</v>
      </c>
      <c r="O343" s="2">
        <v>352100</v>
      </c>
      <c r="P343" s="2">
        <v>261560</v>
      </c>
      <c r="Q343" s="2">
        <v>90540</v>
      </c>
      <c r="R343" s="1">
        <v>44942</v>
      </c>
    </row>
    <row r="344" spans="1:18" x14ac:dyDescent="0.25">
      <c r="A344">
        <v>74144</v>
      </c>
      <c r="B344" t="s">
        <v>33</v>
      </c>
      <c r="C344" t="s">
        <v>34</v>
      </c>
      <c r="D344" t="s">
        <v>41</v>
      </c>
      <c r="E344" t="s">
        <v>46</v>
      </c>
      <c r="F344">
        <v>2826</v>
      </c>
      <c r="G344" t="str">
        <f>_xlfn.XLOOKUP(C344,Summary!$D$6:$D$12,Summary!$C$6:$C$12)</f>
        <v>Francoise</v>
      </c>
      <c r="H344" s="2">
        <v>120</v>
      </c>
      <c r="I344" s="2">
        <v>15</v>
      </c>
      <c r="J344" s="2">
        <v>42390</v>
      </c>
      <c r="K344" s="13">
        <f>VLOOKUP(C344,Summary!$D$6:$E$12,2,0)</f>
        <v>0.2</v>
      </c>
      <c r="L344" s="2" t="s">
        <v>84</v>
      </c>
      <c r="M344" s="15">
        <f t="shared" si="5"/>
        <v>0</v>
      </c>
      <c r="N344" s="2">
        <v>6358.5</v>
      </c>
      <c r="O344" s="2">
        <v>36031.5</v>
      </c>
      <c r="P344" s="2">
        <v>28260</v>
      </c>
      <c r="Q344" s="2">
        <v>7771.5</v>
      </c>
      <c r="R344" s="1">
        <v>45026</v>
      </c>
    </row>
    <row r="345" spans="1:18" x14ac:dyDescent="0.25">
      <c r="A345">
        <v>68950</v>
      </c>
      <c r="B345" t="s">
        <v>29</v>
      </c>
      <c r="C345" t="s">
        <v>37</v>
      </c>
      <c r="D345" t="s">
        <v>35</v>
      </c>
      <c r="E345" t="s">
        <v>46</v>
      </c>
      <c r="F345">
        <v>2313</v>
      </c>
      <c r="G345" t="str">
        <f>_xlfn.XLOOKUP(C345,Summary!$D$6:$D$12,Summary!$C$6:$C$12)</f>
        <v>Ciarán</v>
      </c>
      <c r="H345" s="2">
        <v>5</v>
      </c>
      <c r="I345" s="2">
        <v>350</v>
      </c>
      <c r="J345" s="2">
        <v>809550</v>
      </c>
      <c r="K345" s="13">
        <f>VLOOKUP(C345,Summary!$D$6:$E$12,2,0)</f>
        <v>0.23</v>
      </c>
      <c r="L345" s="2" t="s">
        <v>83</v>
      </c>
      <c r="M345" s="15">
        <f t="shared" si="5"/>
        <v>186196.5</v>
      </c>
      <c r="N345" s="2">
        <v>80955</v>
      </c>
      <c r="O345" s="2">
        <v>728595</v>
      </c>
      <c r="P345" s="2">
        <v>601380</v>
      </c>
      <c r="Q345" s="2">
        <v>127215</v>
      </c>
      <c r="R345" s="1">
        <v>45243</v>
      </c>
    </row>
    <row r="346" spans="1:18" x14ac:dyDescent="0.25">
      <c r="A346">
        <v>98748</v>
      </c>
      <c r="B346" t="s">
        <v>36</v>
      </c>
      <c r="C346" t="s">
        <v>48</v>
      </c>
      <c r="D346" t="s">
        <v>30</v>
      </c>
      <c r="E346" t="s">
        <v>44</v>
      </c>
      <c r="F346">
        <v>1947</v>
      </c>
      <c r="G346" t="str">
        <f>_xlfn.XLOOKUP(C346,Summary!$D$6:$D$12,Summary!$C$6:$C$12)</f>
        <v>Luigi</v>
      </c>
      <c r="H346" s="2">
        <v>3</v>
      </c>
      <c r="I346" s="2">
        <v>12</v>
      </c>
      <c r="J346" s="2">
        <v>23364</v>
      </c>
      <c r="K346" s="13">
        <f>VLOOKUP(C346,Summary!$D$6:$E$12,2,0)</f>
        <v>0.22</v>
      </c>
      <c r="L346" s="2" t="s">
        <v>84</v>
      </c>
      <c r="M346" s="15">
        <f t="shared" si="5"/>
        <v>0</v>
      </c>
      <c r="N346" s="2">
        <v>700.92</v>
      </c>
      <c r="O346" s="2">
        <v>22663.08</v>
      </c>
      <c r="P346" s="2">
        <v>5841</v>
      </c>
      <c r="Q346" s="2">
        <v>16822.080000000002</v>
      </c>
      <c r="R346" s="1">
        <v>44950</v>
      </c>
    </row>
    <row r="347" spans="1:18" x14ac:dyDescent="0.25">
      <c r="A347">
        <v>49640</v>
      </c>
      <c r="B347" t="s">
        <v>33</v>
      </c>
      <c r="C347" t="s">
        <v>47</v>
      </c>
      <c r="D347" t="s">
        <v>40</v>
      </c>
      <c r="E347" t="s">
        <v>46</v>
      </c>
      <c r="F347">
        <v>380</v>
      </c>
      <c r="G347" t="str">
        <f>_xlfn.XLOOKUP(C347,Summary!$D$6:$D$12,Summary!$C$6:$C$12)</f>
        <v>Pedro</v>
      </c>
      <c r="H347" s="2">
        <v>10</v>
      </c>
      <c r="I347" s="2">
        <v>15</v>
      </c>
      <c r="J347" s="2">
        <v>5700</v>
      </c>
      <c r="K347" s="13">
        <f>VLOOKUP(C347,Summary!$D$6:$E$12,2,0)</f>
        <v>0.21</v>
      </c>
      <c r="L347" s="2" t="s">
        <v>84</v>
      </c>
      <c r="M347" s="15">
        <f t="shared" si="5"/>
        <v>0</v>
      </c>
      <c r="N347" s="2">
        <v>684</v>
      </c>
      <c r="O347" s="2">
        <v>5016</v>
      </c>
      <c r="P347" s="2">
        <v>3800</v>
      </c>
      <c r="Q347" s="2">
        <v>1216</v>
      </c>
      <c r="R347" s="1">
        <v>45085</v>
      </c>
    </row>
    <row r="348" spans="1:18" x14ac:dyDescent="0.25">
      <c r="A348">
        <v>78170</v>
      </c>
      <c r="B348" t="s">
        <v>39</v>
      </c>
      <c r="C348" t="s">
        <v>37</v>
      </c>
      <c r="D348" t="s">
        <v>42</v>
      </c>
      <c r="E348" t="s">
        <v>45</v>
      </c>
      <c r="F348">
        <v>2436</v>
      </c>
      <c r="G348" t="str">
        <f>_xlfn.XLOOKUP(C348,Summary!$D$6:$D$12,Summary!$C$6:$C$12)</f>
        <v>Ciarán</v>
      </c>
      <c r="H348" s="2">
        <v>250</v>
      </c>
      <c r="I348" s="2">
        <v>300</v>
      </c>
      <c r="J348" s="2">
        <v>730800</v>
      </c>
      <c r="K348" s="13">
        <f>VLOOKUP(C348,Summary!$D$6:$E$12,2,0)</f>
        <v>0.23</v>
      </c>
      <c r="L348" s="2" t="s">
        <v>83</v>
      </c>
      <c r="M348" s="15">
        <f t="shared" si="5"/>
        <v>168084</v>
      </c>
      <c r="N348" s="2">
        <v>43848</v>
      </c>
      <c r="O348" s="2">
        <v>686952</v>
      </c>
      <c r="P348" s="2">
        <v>609000</v>
      </c>
      <c r="Q348" s="2">
        <v>77952</v>
      </c>
      <c r="R348" s="1">
        <v>45273</v>
      </c>
    </row>
    <row r="349" spans="1:18" x14ac:dyDescent="0.25">
      <c r="A349">
        <v>13326</v>
      </c>
      <c r="B349" t="s">
        <v>29</v>
      </c>
      <c r="C349" t="s">
        <v>34</v>
      </c>
      <c r="D349" t="s">
        <v>40</v>
      </c>
      <c r="E349" t="s">
        <v>45</v>
      </c>
      <c r="F349">
        <v>1496</v>
      </c>
      <c r="G349" t="str">
        <f>_xlfn.XLOOKUP(C349,Summary!$D$6:$D$12,Summary!$C$6:$C$12)</f>
        <v>Francoise</v>
      </c>
      <c r="H349" s="2">
        <v>10</v>
      </c>
      <c r="I349" s="2">
        <v>350</v>
      </c>
      <c r="J349" s="2">
        <v>523600</v>
      </c>
      <c r="K349" s="13">
        <f>VLOOKUP(C349,Summary!$D$6:$E$12,2,0)</f>
        <v>0.2</v>
      </c>
      <c r="L349" s="2" t="s">
        <v>83</v>
      </c>
      <c r="M349" s="15">
        <f t="shared" si="5"/>
        <v>104720</v>
      </c>
      <c r="N349" s="2">
        <v>31416</v>
      </c>
      <c r="O349" s="2">
        <v>492184</v>
      </c>
      <c r="P349" s="2">
        <v>388960</v>
      </c>
      <c r="Q349" s="2">
        <v>103224</v>
      </c>
      <c r="R349" s="1">
        <v>45196</v>
      </c>
    </row>
    <row r="350" spans="1:18" x14ac:dyDescent="0.25">
      <c r="A350">
        <v>16913</v>
      </c>
      <c r="B350" t="s">
        <v>38</v>
      </c>
      <c r="C350" t="s">
        <v>32</v>
      </c>
      <c r="D350" t="s">
        <v>40</v>
      </c>
      <c r="E350" t="s">
        <v>45</v>
      </c>
      <c r="F350">
        <v>3513</v>
      </c>
      <c r="G350" t="str">
        <f>_xlfn.XLOOKUP(C350,Summary!$D$6:$D$12,Summary!$C$6:$C$12)</f>
        <v>Bertha</v>
      </c>
      <c r="H350" s="2">
        <v>10</v>
      </c>
      <c r="I350" s="2">
        <v>125</v>
      </c>
      <c r="J350" s="2">
        <v>439125</v>
      </c>
      <c r="K350" s="13">
        <f>VLOOKUP(C350,Summary!$D$6:$E$12,2,0)</f>
        <v>0.19</v>
      </c>
      <c r="L350" s="2" t="s">
        <v>83</v>
      </c>
      <c r="M350" s="15">
        <f t="shared" si="5"/>
        <v>83433.75</v>
      </c>
      <c r="N350" s="2">
        <v>30738.75</v>
      </c>
      <c r="O350" s="2">
        <v>408386.25</v>
      </c>
      <c r="P350" s="2">
        <v>421560</v>
      </c>
      <c r="Q350" s="2">
        <v>-13173.75</v>
      </c>
      <c r="R350" s="1">
        <v>45043</v>
      </c>
    </row>
    <row r="351" spans="1:18" x14ac:dyDescent="0.25">
      <c r="A351">
        <v>81190</v>
      </c>
      <c r="B351" t="s">
        <v>29</v>
      </c>
      <c r="C351" t="s">
        <v>37</v>
      </c>
      <c r="D351" t="s">
        <v>41</v>
      </c>
      <c r="E351" t="s">
        <v>45</v>
      </c>
      <c r="F351">
        <v>2076</v>
      </c>
      <c r="G351" t="str">
        <f>_xlfn.XLOOKUP(C351,Summary!$D$6:$D$12,Summary!$C$6:$C$12)</f>
        <v>Ciarán</v>
      </c>
      <c r="H351" s="2">
        <v>120</v>
      </c>
      <c r="I351" s="2">
        <v>350</v>
      </c>
      <c r="J351" s="2">
        <v>726600</v>
      </c>
      <c r="K351" s="13">
        <f>VLOOKUP(C351,Summary!$D$6:$E$12,2,0)</f>
        <v>0.23</v>
      </c>
      <c r="L351" s="2" t="s">
        <v>84</v>
      </c>
      <c r="M351" s="15">
        <f t="shared" si="5"/>
        <v>0</v>
      </c>
      <c r="N351" s="2">
        <v>43596</v>
      </c>
      <c r="O351" s="2">
        <v>683004</v>
      </c>
      <c r="P351" s="2">
        <v>539760</v>
      </c>
      <c r="Q351" s="2">
        <v>143244</v>
      </c>
      <c r="R351" s="1">
        <v>45254</v>
      </c>
    </row>
    <row r="352" spans="1:18" x14ac:dyDescent="0.25">
      <c r="A352">
        <v>46336</v>
      </c>
      <c r="B352" t="s">
        <v>29</v>
      </c>
      <c r="C352" t="s">
        <v>37</v>
      </c>
      <c r="D352" t="s">
        <v>35</v>
      </c>
      <c r="E352" t="s">
        <v>46</v>
      </c>
      <c r="F352">
        <v>1298</v>
      </c>
      <c r="G352" t="str">
        <f>_xlfn.XLOOKUP(C352,Summary!$D$6:$D$12,Summary!$C$6:$C$12)</f>
        <v>Ciarán</v>
      </c>
      <c r="H352" s="2">
        <v>5</v>
      </c>
      <c r="I352" s="2">
        <v>7</v>
      </c>
      <c r="J352" s="2">
        <v>9086</v>
      </c>
      <c r="K352" s="13">
        <f>VLOOKUP(C352,Summary!$D$6:$E$12,2,0)</f>
        <v>0.23</v>
      </c>
      <c r="L352" s="2" t="s">
        <v>84</v>
      </c>
      <c r="M352" s="15">
        <f t="shared" si="5"/>
        <v>0</v>
      </c>
      <c r="N352" s="2">
        <v>1181.18</v>
      </c>
      <c r="O352" s="2">
        <v>7904.82</v>
      </c>
      <c r="P352" s="2">
        <v>6490</v>
      </c>
      <c r="Q352" s="2">
        <v>1414.8199999999997</v>
      </c>
      <c r="R352" s="1">
        <v>45042</v>
      </c>
    </row>
    <row r="353" spans="1:18" x14ac:dyDescent="0.25">
      <c r="A353">
        <v>25692</v>
      </c>
      <c r="B353" t="s">
        <v>39</v>
      </c>
      <c r="C353" t="s">
        <v>32</v>
      </c>
      <c r="D353" t="s">
        <v>40</v>
      </c>
      <c r="E353" t="s">
        <v>44</v>
      </c>
      <c r="F353">
        <v>1728</v>
      </c>
      <c r="G353" t="str">
        <f>_xlfn.XLOOKUP(C353,Summary!$D$6:$D$12,Summary!$C$6:$C$12)</f>
        <v>Bertha</v>
      </c>
      <c r="H353" s="2">
        <v>10</v>
      </c>
      <c r="I353" s="2">
        <v>300</v>
      </c>
      <c r="J353" s="2">
        <v>518400</v>
      </c>
      <c r="K353" s="13">
        <f>VLOOKUP(C353,Summary!$D$6:$E$12,2,0)</f>
        <v>0.19</v>
      </c>
      <c r="L353" s="2" t="s">
        <v>83</v>
      </c>
      <c r="M353" s="15">
        <f t="shared" si="5"/>
        <v>98496</v>
      </c>
      <c r="N353" s="2">
        <v>10368</v>
      </c>
      <c r="O353" s="2">
        <v>508032</v>
      </c>
      <c r="P353" s="2">
        <v>432000</v>
      </c>
      <c r="Q353" s="2">
        <v>76032</v>
      </c>
      <c r="R353" s="1">
        <v>45105</v>
      </c>
    </row>
    <row r="354" spans="1:18" x14ac:dyDescent="0.25">
      <c r="A354">
        <v>83587</v>
      </c>
      <c r="B354" t="s">
        <v>38</v>
      </c>
      <c r="C354" t="s">
        <v>34</v>
      </c>
      <c r="D354" t="s">
        <v>30</v>
      </c>
      <c r="E354" t="s">
        <v>46</v>
      </c>
      <c r="F354">
        <v>1174</v>
      </c>
      <c r="G354" t="str">
        <f>_xlfn.XLOOKUP(C354,Summary!$D$6:$D$12,Summary!$C$6:$C$12)</f>
        <v>Francoise</v>
      </c>
      <c r="H354" s="2">
        <v>3</v>
      </c>
      <c r="I354" s="2">
        <v>125</v>
      </c>
      <c r="J354" s="2">
        <v>146750</v>
      </c>
      <c r="K354" s="13">
        <f>VLOOKUP(C354,Summary!$D$6:$E$12,2,0)</f>
        <v>0.2</v>
      </c>
      <c r="L354" s="2" t="s">
        <v>84</v>
      </c>
      <c r="M354" s="15">
        <f t="shared" si="5"/>
        <v>0</v>
      </c>
      <c r="N354" s="2">
        <v>22012.5</v>
      </c>
      <c r="O354" s="2">
        <v>124737.5</v>
      </c>
      <c r="P354" s="2">
        <v>140880</v>
      </c>
      <c r="Q354" s="2">
        <v>-16142.5</v>
      </c>
      <c r="R354" s="1">
        <v>45146</v>
      </c>
    </row>
    <row r="355" spans="1:18" x14ac:dyDescent="0.25">
      <c r="A355">
        <v>43905</v>
      </c>
      <c r="B355" t="s">
        <v>29</v>
      </c>
      <c r="C355" t="s">
        <v>32</v>
      </c>
      <c r="D355" t="s">
        <v>40</v>
      </c>
      <c r="E355" t="s">
        <v>45</v>
      </c>
      <c r="F355">
        <v>1259</v>
      </c>
      <c r="G355" t="str">
        <f>_xlfn.XLOOKUP(C355,Summary!$D$6:$D$12,Summary!$C$6:$C$12)</f>
        <v>Bertha</v>
      </c>
      <c r="H355" s="2">
        <v>10</v>
      </c>
      <c r="I355" s="2">
        <v>7</v>
      </c>
      <c r="J355" s="2">
        <v>8813</v>
      </c>
      <c r="K355" s="13">
        <f>VLOOKUP(C355,Summary!$D$6:$E$12,2,0)</f>
        <v>0.19</v>
      </c>
      <c r="L355" s="2" t="s">
        <v>84</v>
      </c>
      <c r="M355" s="15">
        <f t="shared" si="5"/>
        <v>0</v>
      </c>
      <c r="N355" s="2">
        <v>705.04</v>
      </c>
      <c r="O355" s="2">
        <v>8107.96</v>
      </c>
      <c r="P355" s="2">
        <v>6295</v>
      </c>
      <c r="Q355" s="2">
        <v>1812.96</v>
      </c>
      <c r="R355" s="1">
        <v>45149</v>
      </c>
    </row>
    <row r="356" spans="1:18" x14ac:dyDescent="0.25">
      <c r="A356">
        <v>87624</v>
      </c>
      <c r="B356" t="s">
        <v>33</v>
      </c>
      <c r="C356" t="s">
        <v>47</v>
      </c>
      <c r="D356" t="s">
        <v>42</v>
      </c>
      <c r="E356" t="s">
        <v>46</v>
      </c>
      <c r="F356">
        <v>641</v>
      </c>
      <c r="G356" t="str">
        <f>_xlfn.XLOOKUP(C356,Summary!$D$6:$D$12,Summary!$C$6:$C$12)</f>
        <v>Pedro</v>
      </c>
      <c r="H356" s="2">
        <v>250</v>
      </c>
      <c r="I356" s="2">
        <v>15</v>
      </c>
      <c r="J356" s="2">
        <v>9615</v>
      </c>
      <c r="K356" s="13">
        <f>VLOOKUP(C356,Summary!$D$6:$E$12,2,0)</f>
        <v>0.21</v>
      </c>
      <c r="L356" s="2" t="s">
        <v>83</v>
      </c>
      <c r="M356" s="15">
        <f t="shared" si="5"/>
        <v>2019.1499999999999</v>
      </c>
      <c r="N356" s="2">
        <v>961.5</v>
      </c>
      <c r="O356" s="2">
        <v>8653.5</v>
      </c>
      <c r="P356" s="2">
        <v>6410</v>
      </c>
      <c r="Q356" s="2">
        <v>2243.5</v>
      </c>
      <c r="R356" s="1">
        <v>45237</v>
      </c>
    </row>
    <row r="357" spans="1:18" x14ac:dyDescent="0.25">
      <c r="A357">
        <v>90754</v>
      </c>
      <c r="B357" t="s">
        <v>29</v>
      </c>
      <c r="C357" t="s">
        <v>47</v>
      </c>
      <c r="D357" t="s">
        <v>40</v>
      </c>
      <c r="E357" t="s">
        <v>45</v>
      </c>
      <c r="F357">
        <v>2417</v>
      </c>
      <c r="G357" t="str">
        <f>_xlfn.XLOOKUP(C357,Summary!$D$6:$D$12,Summary!$C$6:$C$12)</f>
        <v>Pedro</v>
      </c>
      <c r="H357" s="2">
        <v>10</v>
      </c>
      <c r="I357" s="2">
        <v>350</v>
      </c>
      <c r="J357" s="2">
        <v>845950</v>
      </c>
      <c r="K357" s="13">
        <f>VLOOKUP(C357,Summary!$D$6:$E$12,2,0)</f>
        <v>0.21</v>
      </c>
      <c r="L357" s="2" t="s">
        <v>83</v>
      </c>
      <c r="M357" s="15">
        <f t="shared" si="5"/>
        <v>177649.5</v>
      </c>
      <c r="N357" s="2">
        <v>76135.5</v>
      </c>
      <c r="O357" s="2">
        <v>769814.5</v>
      </c>
      <c r="P357" s="2">
        <v>628420</v>
      </c>
      <c r="Q357" s="2">
        <v>141394.5</v>
      </c>
      <c r="R357" s="1">
        <v>45158</v>
      </c>
    </row>
    <row r="358" spans="1:18" x14ac:dyDescent="0.25">
      <c r="A358">
        <v>81976</v>
      </c>
      <c r="B358" t="s">
        <v>39</v>
      </c>
      <c r="C358" t="s">
        <v>49</v>
      </c>
      <c r="D358" t="s">
        <v>41</v>
      </c>
      <c r="E358" t="s">
        <v>45</v>
      </c>
      <c r="F358">
        <v>3793.5</v>
      </c>
      <c r="G358" t="str">
        <f>_xlfn.XLOOKUP(C358,Summary!$D$6:$D$12,Summary!$C$6:$C$12)</f>
        <v xml:space="preserve">Klaas </v>
      </c>
      <c r="H358" s="2">
        <v>120</v>
      </c>
      <c r="I358" s="2">
        <v>300</v>
      </c>
      <c r="J358" s="2">
        <v>1138050</v>
      </c>
      <c r="K358" s="13">
        <f>VLOOKUP(C358,Summary!$D$6:$E$12,2,0)</f>
        <v>0.24</v>
      </c>
      <c r="L358" s="2" t="s">
        <v>84</v>
      </c>
      <c r="M358" s="15">
        <f t="shared" si="5"/>
        <v>0</v>
      </c>
      <c r="N358" s="2">
        <v>102424.5</v>
      </c>
      <c r="O358" s="2">
        <v>1035625.5</v>
      </c>
      <c r="P358" s="2">
        <v>948375</v>
      </c>
      <c r="Q358" s="2">
        <v>87250.5</v>
      </c>
      <c r="R358" s="1">
        <v>45173</v>
      </c>
    </row>
    <row r="359" spans="1:18" x14ac:dyDescent="0.25">
      <c r="A359">
        <v>76920</v>
      </c>
      <c r="B359" t="s">
        <v>38</v>
      </c>
      <c r="C359" t="s">
        <v>37</v>
      </c>
      <c r="D359" t="s">
        <v>30</v>
      </c>
      <c r="E359" t="s">
        <v>46</v>
      </c>
      <c r="F359">
        <v>3445.5</v>
      </c>
      <c r="G359" t="str">
        <f>_xlfn.XLOOKUP(C359,Summary!$D$6:$D$12,Summary!$C$6:$C$12)</f>
        <v>Ciarán</v>
      </c>
      <c r="H359" s="2">
        <v>3</v>
      </c>
      <c r="I359" s="2">
        <v>125</v>
      </c>
      <c r="J359" s="2">
        <v>430687.5</v>
      </c>
      <c r="K359" s="13">
        <f>VLOOKUP(C359,Summary!$D$6:$E$12,2,0)</f>
        <v>0.23</v>
      </c>
      <c r="L359" s="2" t="s">
        <v>83</v>
      </c>
      <c r="M359" s="15">
        <f t="shared" si="5"/>
        <v>99058.125</v>
      </c>
      <c r="N359" s="2">
        <v>43068.75</v>
      </c>
      <c r="O359" s="2">
        <v>387618.75</v>
      </c>
      <c r="P359" s="2">
        <v>413460</v>
      </c>
      <c r="Q359" s="2">
        <v>-25841.25</v>
      </c>
      <c r="R359" s="1">
        <v>44983</v>
      </c>
    </row>
    <row r="360" spans="1:18" x14ac:dyDescent="0.25">
      <c r="A360">
        <v>63545</v>
      </c>
      <c r="B360" t="s">
        <v>38</v>
      </c>
      <c r="C360" t="s">
        <v>37</v>
      </c>
      <c r="D360" t="s">
        <v>35</v>
      </c>
      <c r="E360" t="s">
        <v>44</v>
      </c>
      <c r="F360">
        <v>663</v>
      </c>
      <c r="G360" t="str">
        <f>_xlfn.XLOOKUP(C360,Summary!$D$6:$D$12,Summary!$C$6:$C$12)</f>
        <v>Ciarán</v>
      </c>
      <c r="H360" s="2">
        <v>5</v>
      </c>
      <c r="I360" s="2">
        <v>125</v>
      </c>
      <c r="J360" s="2">
        <v>82875</v>
      </c>
      <c r="K360" s="13">
        <f>VLOOKUP(C360,Summary!$D$6:$E$12,2,0)</f>
        <v>0.23</v>
      </c>
      <c r="L360" s="2" t="s">
        <v>84</v>
      </c>
      <c r="M360" s="15">
        <f t="shared" si="5"/>
        <v>0</v>
      </c>
      <c r="N360" s="2">
        <v>828.75</v>
      </c>
      <c r="O360" s="2">
        <v>82046.25</v>
      </c>
      <c r="P360" s="2">
        <v>79560</v>
      </c>
      <c r="Q360" s="2">
        <v>2486.25</v>
      </c>
      <c r="R360" s="1">
        <v>45057</v>
      </c>
    </row>
    <row r="361" spans="1:18" x14ac:dyDescent="0.25">
      <c r="A361">
        <v>49680</v>
      </c>
      <c r="B361" t="s">
        <v>36</v>
      </c>
      <c r="C361" t="s">
        <v>47</v>
      </c>
      <c r="D361" t="s">
        <v>40</v>
      </c>
      <c r="E361" t="s">
        <v>45</v>
      </c>
      <c r="F361">
        <v>2763</v>
      </c>
      <c r="G361" t="str">
        <f>_xlfn.XLOOKUP(C361,Summary!$D$6:$D$12,Summary!$C$6:$C$12)</f>
        <v>Pedro</v>
      </c>
      <c r="H361" s="2">
        <v>10</v>
      </c>
      <c r="I361" s="2">
        <v>12</v>
      </c>
      <c r="J361" s="2">
        <v>33156</v>
      </c>
      <c r="K361" s="13">
        <f>VLOOKUP(C361,Summary!$D$6:$E$12,2,0)</f>
        <v>0.21</v>
      </c>
      <c r="L361" s="2" t="s">
        <v>84</v>
      </c>
      <c r="M361" s="15">
        <f t="shared" si="5"/>
        <v>0</v>
      </c>
      <c r="N361" s="2">
        <v>2320.92</v>
      </c>
      <c r="O361" s="2">
        <v>30835.08</v>
      </c>
      <c r="P361" s="2">
        <v>8289</v>
      </c>
      <c r="Q361" s="2">
        <v>22546.080000000002</v>
      </c>
      <c r="R361" s="1">
        <v>45114</v>
      </c>
    </row>
    <row r="362" spans="1:18" x14ac:dyDescent="0.25">
      <c r="A362">
        <v>28691</v>
      </c>
      <c r="B362" t="s">
        <v>29</v>
      </c>
      <c r="C362" t="s">
        <v>49</v>
      </c>
      <c r="D362" t="s">
        <v>43</v>
      </c>
      <c r="E362" t="s">
        <v>45</v>
      </c>
      <c r="F362">
        <v>1135</v>
      </c>
      <c r="G362" t="str">
        <f>_xlfn.XLOOKUP(C362,Summary!$D$6:$D$12,Summary!$C$6:$C$12)</f>
        <v xml:space="preserve">Klaas </v>
      </c>
      <c r="H362" s="2">
        <v>260</v>
      </c>
      <c r="I362" s="2">
        <v>7</v>
      </c>
      <c r="J362" s="2">
        <v>7945</v>
      </c>
      <c r="K362" s="13">
        <f>VLOOKUP(C362,Summary!$D$6:$E$12,2,0)</f>
        <v>0.24</v>
      </c>
      <c r="L362" s="2" t="s">
        <v>84</v>
      </c>
      <c r="M362" s="15">
        <f t="shared" si="5"/>
        <v>0</v>
      </c>
      <c r="N362" s="2">
        <v>556.15</v>
      </c>
      <c r="O362" s="2">
        <v>7388.85</v>
      </c>
      <c r="P362" s="2">
        <v>5675</v>
      </c>
      <c r="Q362" s="2">
        <v>1713.8500000000004</v>
      </c>
      <c r="R362" s="1">
        <v>45041</v>
      </c>
    </row>
    <row r="363" spans="1:18" x14ac:dyDescent="0.25">
      <c r="A363">
        <v>64826</v>
      </c>
      <c r="B363" t="s">
        <v>33</v>
      </c>
      <c r="C363" t="s">
        <v>49</v>
      </c>
      <c r="D363" t="s">
        <v>43</v>
      </c>
      <c r="E363" t="s">
        <v>45</v>
      </c>
      <c r="F363">
        <v>1630.5</v>
      </c>
      <c r="G363" t="str">
        <f>_xlfn.XLOOKUP(C363,Summary!$D$6:$D$12,Summary!$C$6:$C$12)</f>
        <v xml:space="preserve">Klaas </v>
      </c>
      <c r="H363" s="2">
        <v>260</v>
      </c>
      <c r="I363" s="2">
        <v>15</v>
      </c>
      <c r="J363" s="2">
        <v>24457.5</v>
      </c>
      <c r="K363" s="13">
        <f>VLOOKUP(C363,Summary!$D$6:$E$12,2,0)</f>
        <v>0.24</v>
      </c>
      <c r="L363" s="2" t="s">
        <v>83</v>
      </c>
      <c r="M363" s="15">
        <f t="shared" si="5"/>
        <v>5869.8</v>
      </c>
      <c r="N363" s="2">
        <v>2201.1750000000002</v>
      </c>
      <c r="O363" s="2">
        <v>22256.324999999997</v>
      </c>
      <c r="P363" s="2">
        <v>16305</v>
      </c>
      <c r="Q363" s="2">
        <v>5951.3249999999989</v>
      </c>
      <c r="R363" s="1">
        <v>44994</v>
      </c>
    </row>
    <row r="364" spans="1:18" x14ac:dyDescent="0.25">
      <c r="A364">
        <v>79449</v>
      </c>
      <c r="B364" t="s">
        <v>38</v>
      </c>
      <c r="C364" t="s">
        <v>37</v>
      </c>
      <c r="D364" t="s">
        <v>35</v>
      </c>
      <c r="E364" t="s">
        <v>45</v>
      </c>
      <c r="F364">
        <v>1857</v>
      </c>
      <c r="G364" t="str">
        <f>_xlfn.XLOOKUP(C364,Summary!$D$6:$D$12,Summary!$C$6:$C$12)</f>
        <v>Ciarán</v>
      </c>
      <c r="H364" s="2">
        <v>5</v>
      </c>
      <c r="I364" s="2">
        <v>125</v>
      </c>
      <c r="J364" s="2">
        <v>232125</v>
      </c>
      <c r="K364" s="13">
        <f>VLOOKUP(C364,Summary!$D$6:$E$12,2,0)</f>
        <v>0.23</v>
      </c>
      <c r="L364" s="2" t="s">
        <v>84</v>
      </c>
      <c r="M364" s="15">
        <f t="shared" si="5"/>
        <v>0</v>
      </c>
      <c r="N364" s="2">
        <v>20891.25</v>
      </c>
      <c r="O364" s="2">
        <v>211233.75</v>
      </c>
      <c r="P364" s="2">
        <v>222840</v>
      </c>
      <c r="Q364" s="2">
        <v>-11606.25</v>
      </c>
      <c r="R364" s="1">
        <v>45250</v>
      </c>
    </row>
    <row r="365" spans="1:18" x14ac:dyDescent="0.25">
      <c r="A365">
        <v>85862</v>
      </c>
      <c r="B365" t="s">
        <v>29</v>
      </c>
      <c r="C365" t="s">
        <v>49</v>
      </c>
      <c r="D365" t="s">
        <v>35</v>
      </c>
      <c r="E365" t="s">
        <v>46</v>
      </c>
      <c r="F365">
        <v>200</v>
      </c>
      <c r="G365" t="str">
        <f>_xlfn.XLOOKUP(C365,Summary!$D$6:$D$12,Summary!$C$6:$C$12)</f>
        <v xml:space="preserve">Klaas </v>
      </c>
      <c r="H365" s="2">
        <v>5</v>
      </c>
      <c r="I365" s="2">
        <v>350</v>
      </c>
      <c r="J365" s="2">
        <v>70000</v>
      </c>
      <c r="K365" s="13">
        <f>VLOOKUP(C365,Summary!$D$6:$E$12,2,0)</f>
        <v>0.24</v>
      </c>
      <c r="L365" s="2" t="s">
        <v>83</v>
      </c>
      <c r="M365" s="15">
        <f t="shared" si="5"/>
        <v>16800</v>
      </c>
      <c r="N365" s="2">
        <v>9800</v>
      </c>
      <c r="O365" s="2">
        <v>60200</v>
      </c>
      <c r="P365" s="2">
        <v>52000</v>
      </c>
      <c r="Q365" s="2">
        <v>8200</v>
      </c>
      <c r="R365" s="1">
        <v>45179</v>
      </c>
    </row>
    <row r="366" spans="1:18" x14ac:dyDescent="0.25">
      <c r="A366">
        <v>10651</v>
      </c>
      <c r="B366" t="s">
        <v>29</v>
      </c>
      <c r="C366" t="s">
        <v>32</v>
      </c>
      <c r="D366" t="s">
        <v>42</v>
      </c>
      <c r="E366" t="s">
        <v>44</v>
      </c>
      <c r="F366">
        <v>263</v>
      </c>
      <c r="G366" t="str">
        <f>_xlfn.XLOOKUP(C366,Summary!$D$6:$D$12,Summary!$C$6:$C$12)</f>
        <v>Bertha</v>
      </c>
      <c r="H366" s="2">
        <v>250</v>
      </c>
      <c r="I366" s="2">
        <v>7</v>
      </c>
      <c r="J366" s="2">
        <v>1841</v>
      </c>
      <c r="K366" s="13">
        <f>VLOOKUP(C366,Summary!$D$6:$E$12,2,0)</f>
        <v>0.19</v>
      </c>
      <c r="L366" s="2" t="s">
        <v>83</v>
      </c>
      <c r="M366" s="15">
        <f t="shared" si="5"/>
        <v>349.79</v>
      </c>
      <c r="N366" s="2">
        <v>18.41</v>
      </c>
      <c r="O366" s="2">
        <v>1822.59</v>
      </c>
      <c r="P366" s="2">
        <v>1315</v>
      </c>
      <c r="Q366" s="2">
        <v>507.58999999999992</v>
      </c>
      <c r="R366" s="1">
        <v>45063</v>
      </c>
    </row>
    <row r="367" spans="1:18" x14ac:dyDescent="0.25">
      <c r="A367">
        <v>14024</v>
      </c>
      <c r="B367" t="s">
        <v>29</v>
      </c>
      <c r="C367" t="s">
        <v>49</v>
      </c>
      <c r="D367" t="s">
        <v>40</v>
      </c>
      <c r="E367" t="s">
        <v>31</v>
      </c>
      <c r="F367">
        <v>1725</v>
      </c>
      <c r="G367" t="str">
        <f>_xlfn.XLOOKUP(C367,Summary!$D$6:$D$12,Summary!$C$6:$C$12)</f>
        <v xml:space="preserve">Klaas </v>
      </c>
      <c r="H367" s="2">
        <v>10</v>
      </c>
      <c r="I367" s="2">
        <v>350</v>
      </c>
      <c r="J367" s="2">
        <v>603750</v>
      </c>
      <c r="K367" s="13">
        <f>VLOOKUP(C367,Summary!$D$6:$E$12,2,0)</f>
        <v>0.24</v>
      </c>
      <c r="L367" s="2" t="s">
        <v>84</v>
      </c>
      <c r="M367" s="15">
        <f t="shared" si="5"/>
        <v>0</v>
      </c>
      <c r="N367" s="2">
        <v>0</v>
      </c>
      <c r="O367" s="2">
        <v>603750</v>
      </c>
      <c r="P367" s="2">
        <v>448500</v>
      </c>
      <c r="Q367" s="2">
        <v>155250</v>
      </c>
      <c r="R367" s="1">
        <v>45255</v>
      </c>
    </row>
    <row r="368" spans="1:18" x14ac:dyDescent="0.25">
      <c r="A368">
        <v>71814</v>
      </c>
      <c r="B368" t="s">
        <v>29</v>
      </c>
      <c r="C368" t="s">
        <v>47</v>
      </c>
      <c r="D368" t="s">
        <v>35</v>
      </c>
      <c r="E368" t="s">
        <v>45</v>
      </c>
      <c r="F368">
        <v>720</v>
      </c>
      <c r="G368" t="str">
        <f>_xlfn.XLOOKUP(C368,Summary!$D$6:$D$12,Summary!$C$6:$C$12)</f>
        <v>Pedro</v>
      </c>
      <c r="H368" s="2">
        <v>5</v>
      </c>
      <c r="I368" s="2">
        <v>350</v>
      </c>
      <c r="J368" s="2">
        <v>252000</v>
      </c>
      <c r="K368" s="13">
        <f>VLOOKUP(C368,Summary!$D$6:$E$12,2,0)</f>
        <v>0.21</v>
      </c>
      <c r="L368" s="2" t="s">
        <v>83</v>
      </c>
      <c r="M368" s="15">
        <f t="shared" si="5"/>
        <v>52920</v>
      </c>
      <c r="N368" s="2">
        <v>12600</v>
      </c>
      <c r="O368" s="2">
        <v>239400</v>
      </c>
      <c r="P368" s="2">
        <v>187200</v>
      </c>
      <c r="Q368" s="2">
        <v>52200</v>
      </c>
      <c r="R368" s="1">
        <v>45284</v>
      </c>
    </row>
    <row r="369" spans="1:22" x14ac:dyDescent="0.25">
      <c r="A369">
        <v>12396</v>
      </c>
      <c r="B369" t="s">
        <v>29</v>
      </c>
      <c r="C369" t="s">
        <v>34</v>
      </c>
      <c r="D369" t="s">
        <v>40</v>
      </c>
      <c r="E369" t="s">
        <v>44</v>
      </c>
      <c r="F369">
        <v>1030</v>
      </c>
      <c r="G369" t="str">
        <f>_xlfn.XLOOKUP(C369,Summary!$D$6:$D$12,Summary!$C$6:$C$12)</f>
        <v>Francoise</v>
      </c>
      <c r="H369" s="2">
        <v>10</v>
      </c>
      <c r="I369" s="2">
        <v>7</v>
      </c>
      <c r="J369" s="2">
        <v>7210</v>
      </c>
      <c r="K369" s="13">
        <f>VLOOKUP(C369,Summary!$D$6:$E$12,2,0)</f>
        <v>0.2</v>
      </c>
      <c r="L369" s="2" t="s">
        <v>83</v>
      </c>
      <c r="M369" s="15">
        <f t="shared" si="5"/>
        <v>1442</v>
      </c>
      <c r="N369" s="2">
        <v>72.099999999999994</v>
      </c>
      <c r="O369" s="2">
        <v>7137.9</v>
      </c>
      <c r="P369" s="2">
        <v>5150</v>
      </c>
      <c r="Q369" s="2">
        <v>1987.8999999999996</v>
      </c>
      <c r="R369" s="1">
        <v>45246</v>
      </c>
    </row>
    <row r="370" spans="1:22" x14ac:dyDescent="0.25">
      <c r="A370">
        <v>54491</v>
      </c>
      <c r="B370" t="s">
        <v>29</v>
      </c>
      <c r="C370" t="s">
        <v>49</v>
      </c>
      <c r="D370" t="s">
        <v>40</v>
      </c>
      <c r="E370" t="s">
        <v>46</v>
      </c>
      <c r="F370">
        <v>2394</v>
      </c>
      <c r="G370" t="str">
        <f>_xlfn.XLOOKUP(C370,Summary!$D$6:$D$12,Summary!$C$6:$C$12)</f>
        <v xml:space="preserve">Klaas </v>
      </c>
      <c r="H370" s="2">
        <v>10</v>
      </c>
      <c r="I370" s="2">
        <v>20</v>
      </c>
      <c r="J370" s="2">
        <v>47880</v>
      </c>
      <c r="K370" s="13">
        <f>VLOOKUP(C370,Summary!$D$6:$E$12,2,0)</f>
        <v>0.24</v>
      </c>
      <c r="L370" s="2" t="s">
        <v>84</v>
      </c>
      <c r="M370" s="15">
        <f t="shared" si="5"/>
        <v>0</v>
      </c>
      <c r="N370" s="2">
        <v>5266.8</v>
      </c>
      <c r="O370" s="2">
        <v>42613.2</v>
      </c>
      <c r="P370" s="2">
        <v>23940</v>
      </c>
      <c r="Q370" s="2">
        <v>18673.199999999997</v>
      </c>
      <c r="R370" s="1">
        <v>45100</v>
      </c>
    </row>
    <row r="371" spans="1:22" x14ac:dyDescent="0.25">
      <c r="A371">
        <v>49994</v>
      </c>
      <c r="B371" t="s">
        <v>36</v>
      </c>
      <c r="C371" t="s">
        <v>34</v>
      </c>
      <c r="D371" t="s">
        <v>41</v>
      </c>
      <c r="E371" t="s">
        <v>45</v>
      </c>
      <c r="F371">
        <v>1967</v>
      </c>
      <c r="G371" t="str">
        <f>_xlfn.XLOOKUP(C371,Summary!$D$6:$D$12,Summary!$C$6:$C$12)</f>
        <v>Francoise</v>
      </c>
      <c r="H371" s="2">
        <v>120</v>
      </c>
      <c r="I371" s="2">
        <v>12</v>
      </c>
      <c r="J371" s="2">
        <v>23604</v>
      </c>
      <c r="K371" s="13">
        <f>VLOOKUP(C371,Summary!$D$6:$E$12,2,0)</f>
        <v>0.2</v>
      </c>
      <c r="L371" s="2" t="s">
        <v>84</v>
      </c>
      <c r="M371" s="15">
        <f t="shared" si="5"/>
        <v>0</v>
      </c>
      <c r="N371" s="2">
        <v>2124.36</v>
      </c>
      <c r="O371" s="2">
        <v>21479.64</v>
      </c>
      <c r="P371" s="2">
        <v>5901</v>
      </c>
      <c r="Q371" s="2">
        <v>15578.64</v>
      </c>
      <c r="R371" s="1">
        <v>44951</v>
      </c>
    </row>
    <row r="372" spans="1:22" x14ac:dyDescent="0.25">
      <c r="A372">
        <v>68372</v>
      </c>
      <c r="B372" t="s">
        <v>38</v>
      </c>
      <c r="C372" t="s">
        <v>37</v>
      </c>
      <c r="D372" t="s">
        <v>41</v>
      </c>
      <c r="E372" t="s">
        <v>44</v>
      </c>
      <c r="F372">
        <v>923</v>
      </c>
      <c r="G372" t="str">
        <f>_xlfn.XLOOKUP(C372,Summary!$D$6:$D$12,Summary!$C$6:$C$12)</f>
        <v>Ciarán</v>
      </c>
      <c r="H372" s="2">
        <v>120</v>
      </c>
      <c r="I372" s="2">
        <v>125</v>
      </c>
      <c r="J372" s="2">
        <v>115375</v>
      </c>
      <c r="K372" s="13">
        <f>VLOOKUP(C372,Summary!$D$6:$E$12,2,0)</f>
        <v>0.23</v>
      </c>
      <c r="L372" s="2" t="s">
        <v>84</v>
      </c>
      <c r="M372" s="15">
        <f t="shared" si="5"/>
        <v>0</v>
      </c>
      <c r="N372" s="2">
        <v>1153.75</v>
      </c>
      <c r="O372" s="2">
        <v>114221.25</v>
      </c>
      <c r="P372" s="2">
        <v>110760</v>
      </c>
      <c r="Q372" s="2">
        <v>3461.25</v>
      </c>
      <c r="R372" s="1">
        <v>45057</v>
      </c>
    </row>
    <row r="373" spans="1:22" x14ac:dyDescent="0.25">
      <c r="A373">
        <v>82956</v>
      </c>
      <c r="B373" t="s">
        <v>29</v>
      </c>
      <c r="C373" t="s">
        <v>37</v>
      </c>
      <c r="D373" t="s">
        <v>42</v>
      </c>
      <c r="E373" t="s">
        <v>45</v>
      </c>
      <c r="F373">
        <v>2663</v>
      </c>
      <c r="G373" t="str">
        <f>_xlfn.XLOOKUP(C373,Summary!$D$6:$D$12,Summary!$C$6:$C$12)</f>
        <v>Ciarán</v>
      </c>
      <c r="H373" s="2">
        <v>250</v>
      </c>
      <c r="I373" s="2">
        <v>20</v>
      </c>
      <c r="J373" s="2">
        <v>53260</v>
      </c>
      <c r="K373" s="13">
        <f>VLOOKUP(C373,Summary!$D$6:$E$12,2,0)</f>
        <v>0.23</v>
      </c>
      <c r="L373" s="2" t="s">
        <v>84</v>
      </c>
      <c r="M373" s="15">
        <f t="shared" si="5"/>
        <v>0</v>
      </c>
      <c r="N373" s="2">
        <v>2663</v>
      </c>
      <c r="O373" s="2">
        <v>50597</v>
      </c>
      <c r="P373" s="2">
        <v>26630</v>
      </c>
      <c r="Q373" s="2">
        <v>23967</v>
      </c>
      <c r="R373" s="1">
        <v>45253</v>
      </c>
    </row>
    <row r="374" spans="1:22" x14ac:dyDescent="0.25">
      <c r="A374">
        <v>41629</v>
      </c>
      <c r="B374" t="s">
        <v>36</v>
      </c>
      <c r="C374" t="s">
        <v>48</v>
      </c>
      <c r="D374" t="s">
        <v>30</v>
      </c>
      <c r="E374" t="s">
        <v>44</v>
      </c>
      <c r="F374">
        <v>1858</v>
      </c>
      <c r="G374" t="str">
        <f>_xlfn.XLOOKUP(C374,Summary!$D$6:$D$12,Summary!$C$6:$C$12)</f>
        <v>Luigi</v>
      </c>
      <c r="H374" s="2">
        <v>3</v>
      </c>
      <c r="I374" s="2">
        <v>12</v>
      </c>
      <c r="J374" s="2">
        <v>22296</v>
      </c>
      <c r="K374" s="13">
        <f>VLOOKUP(C374,Summary!$D$6:$E$12,2,0)</f>
        <v>0.22</v>
      </c>
      <c r="L374" s="2" t="s">
        <v>84</v>
      </c>
      <c r="M374" s="15">
        <f t="shared" si="5"/>
        <v>0</v>
      </c>
      <c r="N374" s="2">
        <v>222.96</v>
      </c>
      <c r="O374" s="2">
        <v>22073.040000000001</v>
      </c>
      <c r="P374" s="2">
        <v>5574</v>
      </c>
      <c r="Q374" s="2">
        <v>16499.04</v>
      </c>
      <c r="R374" s="1">
        <v>45246</v>
      </c>
    </row>
    <row r="375" spans="1:22" x14ac:dyDescent="0.25">
      <c r="A375">
        <v>32242</v>
      </c>
      <c r="B375" t="s">
        <v>36</v>
      </c>
      <c r="C375" t="s">
        <v>32</v>
      </c>
      <c r="D375" t="s">
        <v>35</v>
      </c>
      <c r="E375" t="s">
        <v>45</v>
      </c>
      <c r="F375">
        <v>2342</v>
      </c>
      <c r="G375" t="str">
        <f>_xlfn.XLOOKUP(C375,Summary!$D$6:$D$12,Summary!$C$6:$C$12)</f>
        <v>Bertha</v>
      </c>
      <c r="H375" s="2">
        <v>5</v>
      </c>
      <c r="I375" s="2">
        <v>12</v>
      </c>
      <c r="J375" s="2">
        <v>28104</v>
      </c>
      <c r="K375" s="13">
        <f>VLOOKUP(C375,Summary!$D$6:$E$12,2,0)</f>
        <v>0.19</v>
      </c>
      <c r="L375" s="2" t="s">
        <v>84</v>
      </c>
      <c r="M375" s="15">
        <f t="shared" si="5"/>
        <v>0</v>
      </c>
      <c r="N375" s="2">
        <v>1405.2</v>
      </c>
      <c r="O375" s="2">
        <v>26698.799999999999</v>
      </c>
      <c r="P375" s="2">
        <v>7026</v>
      </c>
      <c r="Q375" s="2">
        <v>19672.8</v>
      </c>
      <c r="R375" s="1">
        <v>45063</v>
      </c>
    </row>
    <row r="376" spans="1:22" x14ac:dyDescent="0.25">
      <c r="A376">
        <v>54363</v>
      </c>
      <c r="B376" t="s">
        <v>29</v>
      </c>
      <c r="C376" t="s">
        <v>47</v>
      </c>
      <c r="D376" t="s">
        <v>40</v>
      </c>
      <c r="E376" t="s">
        <v>46</v>
      </c>
      <c r="F376">
        <v>1715</v>
      </c>
      <c r="G376" t="str">
        <f>_xlfn.XLOOKUP(C376,Summary!$D$6:$D$12,Summary!$C$6:$C$12)</f>
        <v>Pedro</v>
      </c>
      <c r="H376" s="2">
        <v>10</v>
      </c>
      <c r="I376" s="2">
        <v>20</v>
      </c>
      <c r="J376" s="2">
        <v>34300</v>
      </c>
      <c r="K376" s="13">
        <f>VLOOKUP(C376,Summary!$D$6:$E$12,2,0)</f>
        <v>0.21</v>
      </c>
      <c r="L376" s="2" t="s">
        <v>84</v>
      </c>
      <c r="M376" s="15">
        <f t="shared" si="5"/>
        <v>0</v>
      </c>
      <c r="N376" s="2">
        <v>4116</v>
      </c>
      <c r="O376" s="2">
        <v>30184</v>
      </c>
      <c r="P376" s="2">
        <v>17150</v>
      </c>
      <c r="Q376" s="2">
        <v>13034</v>
      </c>
      <c r="R376" s="1">
        <v>45208</v>
      </c>
    </row>
    <row r="377" spans="1:22" x14ac:dyDescent="0.25">
      <c r="A377">
        <v>37736</v>
      </c>
      <c r="B377" t="s">
        <v>29</v>
      </c>
      <c r="C377" t="s">
        <v>49</v>
      </c>
      <c r="D377" t="s">
        <v>41</v>
      </c>
      <c r="E377" t="s">
        <v>44</v>
      </c>
      <c r="F377">
        <v>3850.5</v>
      </c>
      <c r="G377" t="str">
        <f>_xlfn.XLOOKUP(C377,Summary!$D$6:$D$12,Summary!$C$6:$C$12)</f>
        <v xml:space="preserve">Klaas </v>
      </c>
      <c r="H377" s="2">
        <v>120</v>
      </c>
      <c r="I377" s="2">
        <v>20</v>
      </c>
      <c r="J377" s="2">
        <v>77010</v>
      </c>
      <c r="K377" s="13">
        <f>VLOOKUP(C377,Summary!$D$6:$E$12,2,0)</f>
        <v>0.24</v>
      </c>
      <c r="L377" s="2" t="s">
        <v>84</v>
      </c>
      <c r="M377" s="15">
        <f t="shared" si="5"/>
        <v>0</v>
      </c>
      <c r="N377" s="2">
        <v>2310.3000000000002</v>
      </c>
      <c r="O377" s="2">
        <v>74699.700000000012</v>
      </c>
      <c r="P377" s="2">
        <v>38505</v>
      </c>
      <c r="Q377" s="2">
        <v>36194.700000000004</v>
      </c>
      <c r="R377" s="1">
        <v>44998</v>
      </c>
    </row>
    <row r="378" spans="1:22" x14ac:dyDescent="0.25">
      <c r="A378">
        <v>33483</v>
      </c>
      <c r="B378" t="s">
        <v>29</v>
      </c>
      <c r="C378" t="s">
        <v>37</v>
      </c>
      <c r="D378" t="s">
        <v>41</v>
      </c>
      <c r="E378" t="s">
        <v>46</v>
      </c>
      <c r="F378">
        <v>241</v>
      </c>
      <c r="G378" t="str">
        <f>_xlfn.XLOOKUP(C378,Summary!$D$6:$D$12,Summary!$C$6:$C$12)</f>
        <v>Ciarán</v>
      </c>
      <c r="H378" s="2">
        <v>120</v>
      </c>
      <c r="I378" s="2">
        <v>20</v>
      </c>
      <c r="J378" s="2">
        <v>4820</v>
      </c>
      <c r="K378" s="13">
        <f>VLOOKUP(C378,Summary!$D$6:$E$12,2,0)</f>
        <v>0.23</v>
      </c>
      <c r="L378" s="2" t="s">
        <v>83</v>
      </c>
      <c r="M378" s="15">
        <f t="shared" si="5"/>
        <v>1108.6000000000001</v>
      </c>
      <c r="N378" s="2">
        <v>482</v>
      </c>
      <c r="O378" s="2">
        <v>4338</v>
      </c>
      <c r="P378" s="2">
        <v>2410</v>
      </c>
      <c r="Q378" s="2">
        <v>1928</v>
      </c>
      <c r="R378" s="1">
        <v>44937</v>
      </c>
    </row>
    <row r="379" spans="1:22" x14ac:dyDescent="0.25">
      <c r="A379">
        <v>11408</v>
      </c>
      <c r="B379" t="s">
        <v>29</v>
      </c>
      <c r="C379" t="s">
        <v>32</v>
      </c>
      <c r="D379" t="s">
        <v>30</v>
      </c>
      <c r="E379" t="s">
        <v>31</v>
      </c>
      <c r="F379">
        <v>1513</v>
      </c>
      <c r="G379" t="str">
        <f>_xlfn.XLOOKUP(C379,Summary!$D$6:$D$12,Summary!$C$6:$C$12)</f>
        <v>Bertha</v>
      </c>
      <c r="H379" s="2">
        <v>3</v>
      </c>
      <c r="I379" s="2">
        <v>350</v>
      </c>
      <c r="J379" s="2">
        <v>529550</v>
      </c>
      <c r="K379" s="13">
        <f>VLOOKUP(C379,Summary!$D$6:$E$12,2,0)</f>
        <v>0.19</v>
      </c>
      <c r="L379" s="2" t="s">
        <v>83</v>
      </c>
      <c r="M379" s="15">
        <f t="shared" si="5"/>
        <v>100614.5</v>
      </c>
      <c r="N379" s="2">
        <v>0</v>
      </c>
      <c r="O379" s="2">
        <v>529550</v>
      </c>
      <c r="P379" s="2">
        <v>393380</v>
      </c>
      <c r="Q379" s="2">
        <v>136170</v>
      </c>
      <c r="R379" s="1">
        <v>44999</v>
      </c>
      <c r="V379" s="2">
        <f>SUM(Q381:Q701)</f>
        <v>7561936.1850000005</v>
      </c>
    </row>
    <row r="380" spans="1:22" x14ac:dyDescent="0.25">
      <c r="A380">
        <v>52473</v>
      </c>
      <c r="B380" t="s">
        <v>39</v>
      </c>
      <c r="C380" t="s">
        <v>32</v>
      </c>
      <c r="D380" t="s">
        <v>30</v>
      </c>
      <c r="E380" t="s">
        <v>46</v>
      </c>
      <c r="F380">
        <v>2811</v>
      </c>
      <c r="G380" t="str">
        <f>_xlfn.XLOOKUP(C380,Summary!$D$6:$D$12,Summary!$C$6:$C$12)</f>
        <v>Bertha</v>
      </c>
      <c r="H380" s="2">
        <v>3</v>
      </c>
      <c r="I380" s="2">
        <v>300</v>
      </c>
      <c r="J380" s="2">
        <v>843300</v>
      </c>
      <c r="K380" s="13">
        <f>VLOOKUP(C380,Summary!$D$6:$E$12,2,0)</f>
        <v>0.19</v>
      </c>
      <c r="L380" s="2" t="s">
        <v>83</v>
      </c>
      <c r="M380" s="15">
        <f t="shared" si="5"/>
        <v>160227</v>
      </c>
      <c r="N380" s="2">
        <v>92763</v>
      </c>
      <c r="O380" s="2">
        <v>750537</v>
      </c>
      <c r="P380" s="2">
        <v>702750</v>
      </c>
      <c r="Q380" s="2">
        <v>47787</v>
      </c>
      <c r="R380" s="1">
        <v>45022</v>
      </c>
    </row>
    <row r="381" spans="1:22" x14ac:dyDescent="0.25">
      <c r="A381">
        <v>48340</v>
      </c>
      <c r="B381" t="s">
        <v>29</v>
      </c>
      <c r="C381" t="s">
        <v>34</v>
      </c>
      <c r="D381" t="s">
        <v>30</v>
      </c>
      <c r="E381" t="s">
        <v>46</v>
      </c>
      <c r="F381">
        <v>1790</v>
      </c>
      <c r="G381" t="str">
        <f>_xlfn.XLOOKUP(C381,Summary!$D$6:$D$12,Summary!$C$6:$C$12)</f>
        <v>Francoise</v>
      </c>
      <c r="H381" s="2">
        <v>3</v>
      </c>
      <c r="I381" s="2">
        <v>350</v>
      </c>
      <c r="J381" s="2">
        <v>626500</v>
      </c>
      <c r="K381" s="13">
        <f>VLOOKUP(C381,Summary!$D$6:$E$12,2,0)</f>
        <v>0.2</v>
      </c>
      <c r="L381" s="2" t="s">
        <v>83</v>
      </c>
      <c r="M381" s="15">
        <f t="shared" si="5"/>
        <v>125300</v>
      </c>
      <c r="N381" s="2">
        <v>81445</v>
      </c>
      <c r="O381" s="2">
        <v>545055</v>
      </c>
      <c r="P381" s="2">
        <v>465400</v>
      </c>
      <c r="Q381" s="2">
        <v>79655</v>
      </c>
      <c r="R381" s="1">
        <v>45002</v>
      </c>
    </row>
    <row r="382" spans="1:22" x14ac:dyDescent="0.25">
      <c r="A382">
        <v>20732</v>
      </c>
      <c r="B382" t="s">
        <v>29</v>
      </c>
      <c r="C382" t="s">
        <v>48</v>
      </c>
      <c r="D382" t="s">
        <v>43</v>
      </c>
      <c r="E382" t="s">
        <v>45</v>
      </c>
      <c r="F382">
        <v>2907</v>
      </c>
      <c r="G382" t="str">
        <f>_xlfn.XLOOKUP(C382,Summary!$D$6:$D$12,Summary!$C$6:$C$12)</f>
        <v>Luigi</v>
      </c>
      <c r="H382" s="2">
        <v>260</v>
      </c>
      <c r="I382" s="2">
        <v>7</v>
      </c>
      <c r="J382" s="2">
        <v>20349</v>
      </c>
      <c r="K382" s="13">
        <f>VLOOKUP(C382,Summary!$D$6:$E$12,2,0)</f>
        <v>0.22</v>
      </c>
      <c r="L382" s="2" t="s">
        <v>83</v>
      </c>
      <c r="M382" s="15">
        <f t="shared" si="5"/>
        <v>4476.78</v>
      </c>
      <c r="N382" s="2">
        <v>1627.92</v>
      </c>
      <c r="O382" s="2">
        <v>18721.080000000002</v>
      </c>
      <c r="P382" s="2">
        <v>14535</v>
      </c>
      <c r="Q382" s="2">
        <v>4186.0800000000017</v>
      </c>
      <c r="R382" s="1">
        <v>45142</v>
      </c>
    </row>
    <row r="383" spans="1:22" x14ac:dyDescent="0.25">
      <c r="A383">
        <v>81421</v>
      </c>
      <c r="B383" t="s">
        <v>33</v>
      </c>
      <c r="C383" t="s">
        <v>48</v>
      </c>
      <c r="D383" t="s">
        <v>35</v>
      </c>
      <c r="E383" t="s">
        <v>46</v>
      </c>
      <c r="F383">
        <v>677</v>
      </c>
      <c r="G383" t="str">
        <f>_xlfn.XLOOKUP(C383,Summary!$D$6:$D$12,Summary!$C$6:$C$12)</f>
        <v>Luigi</v>
      </c>
      <c r="H383" s="2">
        <v>5</v>
      </c>
      <c r="I383" s="2">
        <v>15</v>
      </c>
      <c r="J383" s="2">
        <v>10155</v>
      </c>
      <c r="K383" s="13">
        <f>VLOOKUP(C383,Summary!$D$6:$E$12,2,0)</f>
        <v>0.22</v>
      </c>
      <c r="L383" s="2" t="s">
        <v>84</v>
      </c>
      <c r="M383" s="15">
        <f t="shared" si="5"/>
        <v>0</v>
      </c>
      <c r="N383" s="2">
        <v>1218.5999999999999</v>
      </c>
      <c r="O383" s="2">
        <v>8936.4</v>
      </c>
      <c r="P383" s="2">
        <v>6770</v>
      </c>
      <c r="Q383" s="2">
        <v>2166.3999999999996</v>
      </c>
      <c r="R383" s="1">
        <v>45006</v>
      </c>
    </row>
    <row r="384" spans="1:22" x14ac:dyDescent="0.25">
      <c r="A384">
        <v>48296</v>
      </c>
      <c r="B384" t="s">
        <v>38</v>
      </c>
      <c r="C384" t="s">
        <v>37</v>
      </c>
      <c r="D384" t="s">
        <v>41</v>
      </c>
      <c r="E384" t="s">
        <v>44</v>
      </c>
      <c r="F384">
        <v>663</v>
      </c>
      <c r="G384" t="str">
        <f>_xlfn.XLOOKUP(C384,Summary!$D$6:$D$12,Summary!$C$6:$C$12)</f>
        <v>Ciarán</v>
      </c>
      <c r="H384" s="2">
        <v>120</v>
      </c>
      <c r="I384" s="2">
        <v>125</v>
      </c>
      <c r="J384" s="2">
        <v>82875</v>
      </c>
      <c r="K384" s="13">
        <f>VLOOKUP(C384,Summary!$D$6:$E$12,2,0)</f>
        <v>0.23</v>
      </c>
      <c r="L384" s="2" t="s">
        <v>83</v>
      </c>
      <c r="M384" s="15">
        <f t="shared" si="5"/>
        <v>19061.25</v>
      </c>
      <c r="N384" s="2">
        <v>828.75</v>
      </c>
      <c r="O384" s="2">
        <v>82046.25</v>
      </c>
      <c r="P384" s="2">
        <v>79560</v>
      </c>
      <c r="Q384" s="2">
        <v>2486.25</v>
      </c>
      <c r="R384" s="1">
        <v>45082</v>
      </c>
    </row>
    <row r="385" spans="1:18" x14ac:dyDescent="0.25">
      <c r="A385">
        <v>31828</v>
      </c>
      <c r="B385" t="s">
        <v>29</v>
      </c>
      <c r="C385" t="s">
        <v>34</v>
      </c>
      <c r="D385" t="s">
        <v>40</v>
      </c>
      <c r="E385" t="s">
        <v>44</v>
      </c>
      <c r="F385">
        <v>2155</v>
      </c>
      <c r="G385" t="str">
        <f>_xlfn.XLOOKUP(C385,Summary!$D$6:$D$12,Summary!$C$6:$C$12)</f>
        <v>Francoise</v>
      </c>
      <c r="H385" s="2">
        <v>10</v>
      </c>
      <c r="I385" s="2">
        <v>350</v>
      </c>
      <c r="J385" s="2">
        <v>754250</v>
      </c>
      <c r="K385" s="13">
        <f>VLOOKUP(C385,Summary!$D$6:$E$12,2,0)</f>
        <v>0.2</v>
      </c>
      <c r="L385" s="2" t="s">
        <v>83</v>
      </c>
      <c r="M385" s="15">
        <f t="shared" si="5"/>
        <v>150850</v>
      </c>
      <c r="N385" s="2">
        <v>7542.5</v>
      </c>
      <c r="O385" s="2">
        <v>746707.5</v>
      </c>
      <c r="P385" s="2">
        <v>560300</v>
      </c>
      <c r="Q385" s="2">
        <v>186407.5</v>
      </c>
      <c r="R385" s="1">
        <v>44991</v>
      </c>
    </row>
    <row r="386" spans="1:18" x14ac:dyDescent="0.25">
      <c r="A386">
        <v>44782</v>
      </c>
      <c r="B386" t="s">
        <v>29</v>
      </c>
      <c r="C386" t="s">
        <v>37</v>
      </c>
      <c r="D386" t="s">
        <v>35</v>
      </c>
      <c r="E386" t="s">
        <v>46</v>
      </c>
      <c r="F386">
        <v>2734</v>
      </c>
      <c r="G386" t="str">
        <f>_xlfn.XLOOKUP(C386,Summary!$D$6:$D$12,Summary!$C$6:$C$12)</f>
        <v>Ciarán</v>
      </c>
      <c r="H386" s="2">
        <v>5</v>
      </c>
      <c r="I386" s="2">
        <v>7</v>
      </c>
      <c r="J386" s="2">
        <v>19138</v>
      </c>
      <c r="K386" s="13">
        <f>VLOOKUP(C386,Summary!$D$6:$E$12,2,0)</f>
        <v>0.23</v>
      </c>
      <c r="L386" s="2" t="s">
        <v>84</v>
      </c>
      <c r="M386" s="15">
        <f t="shared" si="5"/>
        <v>0</v>
      </c>
      <c r="N386" s="2">
        <v>2296.56</v>
      </c>
      <c r="O386" s="2">
        <v>16841.439999999999</v>
      </c>
      <c r="P386" s="2">
        <v>13670</v>
      </c>
      <c r="Q386" s="2">
        <v>3171.4399999999987</v>
      </c>
      <c r="R386" s="1">
        <v>45032</v>
      </c>
    </row>
    <row r="387" spans="1:18" x14ac:dyDescent="0.25">
      <c r="A387">
        <v>89136</v>
      </c>
      <c r="B387" t="s">
        <v>39</v>
      </c>
      <c r="C387" t="s">
        <v>32</v>
      </c>
      <c r="D387" t="s">
        <v>41</v>
      </c>
      <c r="E387" t="s">
        <v>45</v>
      </c>
      <c r="F387">
        <v>1250</v>
      </c>
      <c r="G387" t="str">
        <f>_xlfn.XLOOKUP(C387,Summary!$D$6:$D$12,Summary!$C$6:$C$12)</f>
        <v>Bertha</v>
      </c>
      <c r="H387" s="2">
        <v>120</v>
      </c>
      <c r="I387" s="2">
        <v>300</v>
      </c>
      <c r="J387" s="2">
        <v>375000</v>
      </c>
      <c r="K387" s="13">
        <f>VLOOKUP(C387,Summary!$D$6:$E$12,2,0)</f>
        <v>0.19</v>
      </c>
      <c r="L387" s="2" t="s">
        <v>83</v>
      </c>
      <c r="M387" s="15">
        <f t="shared" ref="M387:M450" si="6">IF(L387="Yes",J387*K387,0)</f>
        <v>71250</v>
      </c>
      <c r="N387" s="2">
        <v>18750</v>
      </c>
      <c r="O387" s="2">
        <v>356250</v>
      </c>
      <c r="P387" s="2">
        <v>312500</v>
      </c>
      <c r="Q387" s="2">
        <v>43750</v>
      </c>
      <c r="R387" s="1">
        <v>44970</v>
      </c>
    </row>
    <row r="388" spans="1:18" x14ac:dyDescent="0.25">
      <c r="A388">
        <v>52131</v>
      </c>
      <c r="B388" t="s">
        <v>36</v>
      </c>
      <c r="C388" t="s">
        <v>34</v>
      </c>
      <c r="D388" t="s">
        <v>43</v>
      </c>
      <c r="E388" t="s">
        <v>45</v>
      </c>
      <c r="F388">
        <v>306</v>
      </c>
      <c r="G388" t="str">
        <f>_xlfn.XLOOKUP(C388,Summary!$D$6:$D$12,Summary!$C$6:$C$12)</f>
        <v>Francoise</v>
      </c>
      <c r="H388" s="2">
        <v>260</v>
      </c>
      <c r="I388" s="2">
        <v>12</v>
      </c>
      <c r="J388" s="2">
        <v>3672</v>
      </c>
      <c r="K388" s="13">
        <f>VLOOKUP(C388,Summary!$D$6:$E$12,2,0)</f>
        <v>0.2</v>
      </c>
      <c r="L388" s="2" t="s">
        <v>83</v>
      </c>
      <c r="M388" s="15">
        <f t="shared" si="6"/>
        <v>734.40000000000009</v>
      </c>
      <c r="N388" s="2">
        <v>330.48</v>
      </c>
      <c r="O388" s="2">
        <v>3341.52</v>
      </c>
      <c r="P388" s="2">
        <v>918</v>
      </c>
      <c r="Q388" s="2">
        <v>2423.52</v>
      </c>
      <c r="R388" s="1">
        <v>45220</v>
      </c>
    </row>
    <row r="389" spans="1:18" x14ac:dyDescent="0.25">
      <c r="A389">
        <v>23035</v>
      </c>
      <c r="B389" t="s">
        <v>33</v>
      </c>
      <c r="C389" t="s">
        <v>37</v>
      </c>
      <c r="D389" t="s">
        <v>40</v>
      </c>
      <c r="E389" t="s">
        <v>44</v>
      </c>
      <c r="F389">
        <v>2261</v>
      </c>
      <c r="G389" t="str">
        <f>_xlfn.XLOOKUP(C389,Summary!$D$6:$D$12,Summary!$C$6:$C$12)</f>
        <v>Ciarán</v>
      </c>
      <c r="H389" s="2">
        <v>10</v>
      </c>
      <c r="I389" s="2">
        <v>15</v>
      </c>
      <c r="J389" s="2">
        <v>33915</v>
      </c>
      <c r="K389" s="13">
        <f>VLOOKUP(C389,Summary!$D$6:$E$12,2,0)</f>
        <v>0.23</v>
      </c>
      <c r="L389" s="2" t="s">
        <v>84</v>
      </c>
      <c r="M389" s="15">
        <f t="shared" si="6"/>
        <v>0</v>
      </c>
      <c r="N389" s="2">
        <v>1356.6</v>
      </c>
      <c r="O389" s="2">
        <v>32558.400000000001</v>
      </c>
      <c r="P389" s="2">
        <v>22610</v>
      </c>
      <c r="Q389" s="2">
        <v>9948.4000000000015</v>
      </c>
      <c r="R389" s="1">
        <v>45098</v>
      </c>
    </row>
    <row r="390" spans="1:18" x14ac:dyDescent="0.25">
      <c r="A390">
        <v>74413</v>
      </c>
      <c r="B390" t="s">
        <v>36</v>
      </c>
      <c r="C390" t="s">
        <v>49</v>
      </c>
      <c r="D390" t="s">
        <v>41</v>
      </c>
      <c r="E390" t="s">
        <v>45</v>
      </c>
      <c r="F390">
        <v>598</v>
      </c>
      <c r="G390" t="str">
        <f>_xlfn.XLOOKUP(C390,Summary!$D$6:$D$12,Summary!$C$6:$C$12)</f>
        <v xml:space="preserve">Klaas </v>
      </c>
      <c r="H390" s="2">
        <v>120</v>
      </c>
      <c r="I390" s="2">
        <v>12</v>
      </c>
      <c r="J390" s="2">
        <v>7176</v>
      </c>
      <c r="K390" s="13">
        <f>VLOOKUP(C390,Summary!$D$6:$E$12,2,0)</f>
        <v>0.24</v>
      </c>
      <c r="L390" s="2" t="s">
        <v>84</v>
      </c>
      <c r="M390" s="15">
        <f t="shared" si="6"/>
        <v>0</v>
      </c>
      <c r="N390" s="2">
        <v>574.08000000000004</v>
      </c>
      <c r="O390" s="2">
        <v>6601.92</v>
      </c>
      <c r="P390" s="2">
        <v>1794</v>
      </c>
      <c r="Q390" s="2">
        <v>4807.92</v>
      </c>
      <c r="R390" s="1">
        <v>45190</v>
      </c>
    </row>
    <row r="391" spans="1:18" x14ac:dyDescent="0.25">
      <c r="A391">
        <v>77156</v>
      </c>
      <c r="B391" t="s">
        <v>38</v>
      </c>
      <c r="C391" t="s">
        <v>34</v>
      </c>
      <c r="D391" t="s">
        <v>42</v>
      </c>
      <c r="E391" t="s">
        <v>44</v>
      </c>
      <c r="F391">
        <v>1744</v>
      </c>
      <c r="G391" t="str">
        <f>_xlfn.XLOOKUP(C391,Summary!$D$6:$D$12,Summary!$C$6:$C$12)</f>
        <v>Francoise</v>
      </c>
      <c r="H391" s="2">
        <v>250</v>
      </c>
      <c r="I391" s="2">
        <v>125</v>
      </c>
      <c r="J391" s="2">
        <v>218000</v>
      </c>
      <c r="K391" s="13">
        <f>VLOOKUP(C391,Summary!$D$6:$E$12,2,0)</f>
        <v>0.2</v>
      </c>
      <c r="L391" s="2" t="s">
        <v>83</v>
      </c>
      <c r="M391" s="15">
        <f t="shared" si="6"/>
        <v>43600</v>
      </c>
      <c r="N391" s="2">
        <v>2180</v>
      </c>
      <c r="O391" s="2">
        <v>215820</v>
      </c>
      <c r="P391" s="2">
        <v>209280</v>
      </c>
      <c r="Q391" s="2">
        <v>6540</v>
      </c>
      <c r="R391" s="1">
        <v>45152</v>
      </c>
    </row>
    <row r="392" spans="1:18" x14ac:dyDescent="0.25">
      <c r="A392">
        <v>86012</v>
      </c>
      <c r="B392" t="s">
        <v>29</v>
      </c>
      <c r="C392" t="s">
        <v>37</v>
      </c>
      <c r="D392" t="s">
        <v>35</v>
      </c>
      <c r="E392" t="s">
        <v>45</v>
      </c>
      <c r="F392">
        <v>1282</v>
      </c>
      <c r="G392" t="str">
        <f>_xlfn.XLOOKUP(C392,Summary!$D$6:$D$12,Summary!$C$6:$C$12)</f>
        <v>Ciarán</v>
      </c>
      <c r="H392" s="2">
        <v>5</v>
      </c>
      <c r="I392" s="2">
        <v>20</v>
      </c>
      <c r="J392" s="2">
        <v>25640</v>
      </c>
      <c r="K392" s="13">
        <f>VLOOKUP(C392,Summary!$D$6:$E$12,2,0)</f>
        <v>0.23</v>
      </c>
      <c r="L392" s="2" t="s">
        <v>84</v>
      </c>
      <c r="M392" s="15">
        <f t="shared" si="6"/>
        <v>0</v>
      </c>
      <c r="N392" s="2">
        <v>2051.1999999999998</v>
      </c>
      <c r="O392" s="2">
        <v>23588.799999999999</v>
      </c>
      <c r="P392" s="2">
        <v>12820</v>
      </c>
      <c r="Q392" s="2">
        <v>10768.8</v>
      </c>
      <c r="R392" s="1">
        <v>45109</v>
      </c>
    </row>
    <row r="393" spans="1:18" x14ac:dyDescent="0.25">
      <c r="A393">
        <v>30484</v>
      </c>
      <c r="B393" t="s">
        <v>29</v>
      </c>
      <c r="C393" t="s">
        <v>34</v>
      </c>
      <c r="D393" t="s">
        <v>42</v>
      </c>
      <c r="E393" t="s">
        <v>46</v>
      </c>
      <c r="F393">
        <v>293</v>
      </c>
      <c r="G393" t="str">
        <f>_xlfn.XLOOKUP(C393,Summary!$D$6:$D$12,Summary!$C$6:$C$12)</f>
        <v>Francoise</v>
      </c>
      <c r="H393" s="2">
        <v>250</v>
      </c>
      <c r="I393" s="2">
        <v>20</v>
      </c>
      <c r="J393" s="2">
        <v>5860</v>
      </c>
      <c r="K393" s="13">
        <f>VLOOKUP(C393,Summary!$D$6:$E$12,2,0)</f>
        <v>0.2</v>
      </c>
      <c r="L393" s="2" t="s">
        <v>83</v>
      </c>
      <c r="M393" s="15">
        <f t="shared" si="6"/>
        <v>1172</v>
      </c>
      <c r="N393" s="2">
        <v>879</v>
      </c>
      <c r="O393" s="2">
        <v>4981</v>
      </c>
      <c r="P393" s="2">
        <v>2930</v>
      </c>
      <c r="Q393" s="2">
        <v>2051</v>
      </c>
      <c r="R393" s="1">
        <v>44965</v>
      </c>
    </row>
    <row r="394" spans="1:18" x14ac:dyDescent="0.25">
      <c r="A394">
        <v>29201</v>
      </c>
      <c r="B394" t="s">
        <v>29</v>
      </c>
      <c r="C394" t="s">
        <v>37</v>
      </c>
      <c r="D394" t="s">
        <v>35</v>
      </c>
      <c r="E394" t="s">
        <v>44</v>
      </c>
      <c r="F394">
        <v>1375.5</v>
      </c>
      <c r="G394" t="str">
        <f>_xlfn.XLOOKUP(C394,Summary!$D$6:$D$12,Summary!$C$6:$C$12)</f>
        <v>Ciarán</v>
      </c>
      <c r="H394" s="2">
        <v>5</v>
      </c>
      <c r="I394" s="2">
        <v>20</v>
      </c>
      <c r="J394" s="2">
        <v>27510</v>
      </c>
      <c r="K394" s="13">
        <f>VLOOKUP(C394,Summary!$D$6:$E$12,2,0)</f>
        <v>0.23</v>
      </c>
      <c r="L394" s="2" t="s">
        <v>83</v>
      </c>
      <c r="M394" s="15">
        <f t="shared" si="6"/>
        <v>6327.3</v>
      </c>
      <c r="N394" s="2">
        <v>275.10000000000002</v>
      </c>
      <c r="O394" s="2">
        <v>27234.899999999998</v>
      </c>
      <c r="P394" s="2">
        <v>13755</v>
      </c>
      <c r="Q394" s="2">
        <v>13479.899999999998</v>
      </c>
      <c r="R394" s="1">
        <v>45224</v>
      </c>
    </row>
    <row r="395" spans="1:18" x14ac:dyDescent="0.25">
      <c r="A395">
        <v>43511</v>
      </c>
      <c r="B395" t="s">
        <v>29</v>
      </c>
      <c r="C395" t="s">
        <v>47</v>
      </c>
      <c r="D395" t="s">
        <v>30</v>
      </c>
      <c r="E395" t="s">
        <v>45</v>
      </c>
      <c r="F395">
        <v>1834</v>
      </c>
      <c r="G395" t="str">
        <f>_xlfn.XLOOKUP(C395,Summary!$D$6:$D$12,Summary!$C$6:$C$12)</f>
        <v>Pedro</v>
      </c>
      <c r="H395" s="2">
        <v>3</v>
      </c>
      <c r="I395" s="2">
        <v>20</v>
      </c>
      <c r="J395" s="2">
        <v>36680</v>
      </c>
      <c r="K395" s="13">
        <f>VLOOKUP(C395,Summary!$D$6:$E$12,2,0)</f>
        <v>0.21</v>
      </c>
      <c r="L395" s="2" t="s">
        <v>84</v>
      </c>
      <c r="M395" s="15">
        <f t="shared" si="6"/>
        <v>0</v>
      </c>
      <c r="N395" s="2">
        <v>2567.6</v>
      </c>
      <c r="O395" s="2">
        <v>34112.400000000001</v>
      </c>
      <c r="P395" s="2">
        <v>18340</v>
      </c>
      <c r="Q395" s="2">
        <v>15772.400000000001</v>
      </c>
      <c r="R395" s="1">
        <v>45163</v>
      </c>
    </row>
    <row r="396" spans="1:18" x14ac:dyDescent="0.25">
      <c r="A396">
        <v>90536</v>
      </c>
      <c r="B396" t="s">
        <v>39</v>
      </c>
      <c r="C396" t="s">
        <v>32</v>
      </c>
      <c r="D396" t="s">
        <v>42</v>
      </c>
      <c r="E396" t="s">
        <v>45</v>
      </c>
      <c r="F396">
        <v>2659</v>
      </c>
      <c r="G396" t="str">
        <f>_xlfn.XLOOKUP(C396,Summary!$D$6:$D$12,Summary!$C$6:$C$12)</f>
        <v>Bertha</v>
      </c>
      <c r="H396" s="2">
        <v>250</v>
      </c>
      <c r="I396" s="2">
        <v>300</v>
      </c>
      <c r="J396" s="2">
        <v>797700</v>
      </c>
      <c r="K396" s="13">
        <f>VLOOKUP(C396,Summary!$D$6:$E$12,2,0)</f>
        <v>0.19</v>
      </c>
      <c r="L396" s="2" t="s">
        <v>84</v>
      </c>
      <c r="M396" s="15">
        <f t="shared" si="6"/>
        <v>0</v>
      </c>
      <c r="N396" s="2">
        <v>71793</v>
      </c>
      <c r="O396" s="2">
        <v>725907</v>
      </c>
      <c r="P396" s="2">
        <v>664750</v>
      </c>
      <c r="Q396" s="2">
        <v>61157</v>
      </c>
      <c r="R396" s="1">
        <v>45065</v>
      </c>
    </row>
    <row r="397" spans="1:18" x14ac:dyDescent="0.25">
      <c r="A397">
        <v>16244</v>
      </c>
      <c r="B397" t="s">
        <v>29</v>
      </c>
      <c r="C397" t="s">
        <v>48</v>
      </c>
      <c r="D397" t="s">
        <v>40</v>
      </c>
      <c r="E397" t="s">
        <v>46</v>
      </c>
      <c r="F397">
        <v>2641</v>
      </c>
      <c r="G397" t="str">
        <f>_xlfn.XLOOKUP(C397,Summary!$D$6:$D$12,Summary!$C$6:$C$12)</f>
        <v>Luigi</v>
      </c>
      <c r="H397" s="2">
        <v>10</v>
      </c>
      <c r="I397" s="2">
        <v>20</v>
      </c>
      <c r="J397" s="2">
        <v>52820</v>
      </c>
      <c r="K397" s="13">
        <f>VLOOKUP(C397,Summary!$D$6:$E$12,2,0)</f>
        <v>0.22</v>
      </c>
      <c r="L397" s="2" t="s">
        <v>83</v>
      </c>
      <c r="M397" s="15">
        <f t="shared" si="6"/>
        <v>11620.4</v>
      </c>
      <c r="N397" s="2">
        <v>6866.6</v>
      </c>
      <c r="O397" s="2">
        <v>45953.4</v>
      </c>
      <c r="P397" s="2">
        <v>26410</v>
      </c>
      <c r="Q397" s="2">
        <v>19543.400000000001</v>
      </c>
      <c r="R397" s="1">
        <v>45182</v>
      </c>
    </row>
    <row r="398" spans="1:18" x14ac:dyDescent="0.25">
      <c r="A398">
        <v>76287</v>
      </c>
      <c r="B398" t="s">
        <v>38</v>
      </c>
      <c r="C398" t="s">
        <v>37</v>
      </c>
      <c r="D398" t="s">
        <v>41</v>
      </c>
      <c r="E398" t="s">
        <v>45</v>
      </c>
      <c r="F398">
        <v>2755</v>
      </c>
      <c r="G398" t="str">
        <f>_xlfn.XLOOKUP(C398,Summary!$D$6:$D$12,Summary!$C$6:$C$12)</f>
        <v>Ciarán</v>
      </c>
      <c r="H398" s="2">
        <v>120</v>
      </c>
      <c r="I398" s="2">
        <v>125</v>
      </c>
      <c r="J398" s="2">
        <v>344375</v>
      </c>
      <c r="K398" s="13">
        <f>VLOOKUP(C398,Summary!$D$6:$E$12,2,0)</f>
        <v>0.23</v>
      </c>
      <c r="L398" s="2" t="s">
        <v>83</v>
      </c>
      <c r="M398" s="15">
        <f t="shared" si="6"/>
        <v>79206.25</v>
      </c>
      <c r="N398" s="2">
        <v>20662.5</v>
      </c>
      <c r="O398" s="2">
        <v>323712.5</v>
      </c>
      <c r="P398" s="2">
        <v>330600</v>
      </c>
      <c r="Q398" s="2">
        <v>-6887.5</v>
      </c>
      <c r="R398" s="1">
        <v>45079</v>
      </c>
    </row>
    <row r="399" spans="1:18" x14ac:dyDescent="0.25">
      <c r="A399">
        <v>68821</v>
      </c>
      <c r="B399" t="s">
        <v>38</v>
      </c>
      <c r="C399" t="s">
        <v>34</v>
      </c>
      <c r="D399" t="s">
        <v>41</v>
      </c>
      <c r="E399" t="s">
        <v>45</v>
      </c>
      <c r="F399">
        <v>704</v>
      </c>
      <c r="G399" t="str">
        <f>_xlfn.XLOOKUP(C399,Summary!$D$6:$D$12,Summary!$C$6:$C$12)</f>
        <v>Francoise</v>
      </c>
      <c r="H399" s="2">
        <v>120</v>
      </c>
      <c r="I399" s="2">
        <v>125</v>
      </c>
      <c r="J399" s="2">
        <v>88000</v>
      </c>
      <c r="K399" s="13">
        <f>VLOOKUP(C399,Summary!$D$6:$E$12,2,0)</f>
        <v>0.2</v>
      </c>
      <c r="L399" s="2" t="s">
        <v>84</v>
      </c>
      <c r="M399" s="15">
        <f t="shared" si="6"/>
        <v>0</v>
      </c>
      <c r="N399" s="2">
        <v>4400</v>
      </c>
      <c r="O399" s="2">
        <v>83600</v>
      </c>
      <c r="P399" s="2">
        <v>84480</v>
      </c>
      <c r="Q399" s="2">
        <v>-880</v>
      </c>
      <c r="R399" s="1">
        <v>45217</v>
      </c>
    </row>
    <row r="400" spans="1:18" x14ac:dyDescent="0.25">
      <c r="A400">
        <v>85014</v>
      </c>
      <c r="B400" t="s">
        <v>36</v>
      </c>
      <c r="C400" t="s">
        <v>47</v>
      </c>
      <c r="D400" t="s">
        <v>35</v>
      </c>
      <c r="E400" t="s">
        <v>45</v>
      </c>
      <c r="F400">
        <v>2340</v>
      </c>
      <c r="G400" t="str">
        <f>_xlfn.XLOOKUP(C400,Summary!$D$6:$D$12,Summary!$C$6:$C$12)</f>
        <v>Pedro</v>
      </c>
      <c r="H400" s="2">
        <v>5</v>
      </c>
      <c r="I400" s="2">
        <v>12</v>
      </c>
      <c r="J400" s="2">
        <v>28080</v>
      </c>
      <c r="K400" s="13">
        <f>VLOOKUP(C400,Summary!$D$6:$E$12,2,0)</f>
        <v>0.21</v>
      </c>
      <c r="L400" s="2" t="s">
        <v>84</v>
      </c>
      <c r="M400" s="15">
        <f t="shared" si="6"/>
        <v>0</v>
      </c>
      <c r="N400" s="2">
        <v>1965.6</v>
      </c>
      <c r="O400" s="2">
        <v>26114.400000000001</v>
      </c>
      <c r="P400" s="2">
        <v>7020</v>
      </c>
      <c r="Q400" s="2">
        <v>19094.400000000001</v>
      </c>
      <c r="R400" s="1">
        <v>45038</v>
      </c>
    </row>
    <row r="401" spans="1:18" x14ac:dyDescent="0.25">
      <c r="A401">
        <v>49271</v>
      </c>
      <c r="B401" t="s">
        <v>29</v>
      </c>
      <c r="C401" t="s">
        <v>47</v>
      </c>
      <c r="D401" t="s">
        <v>30</v>
      </c>
      <c r="E401" t="s">
        <v>46</v>
      </c>
      <c r="F401">
        <v>2579</v>
      </c>
      <c r="G401" t="str">
        <f>_xlfn.XLOOKUP(C401,Summary!$D$6:$D$12,Summary!$C$6:$C$12)</f>
        <v>Pedro</v>
      </c>
      <c r="H401" s="2">
        <v>3</v>
      </c>
      <c r="I401" s="2">
        <v>20</v>
      </c>
      <c r="J401" s="2">
        <v>51580</v>
      </c>
      <c r="K401" s="13">
        <f>VLOOKUP(C401,Summary!$D$6:$E$12,2,0)</f>
        <v>0.21</v>
      </c>
      <c r="L401" s="2" t="s">
        <v>84</v>
      </c>
      <c r="M401" s="15">
        <f t="shared" si="6"/>
        <v>0</v>
      </c>
      <c r="N401" s="2">
        <v>7221.2</v>
      </c>
      <c r="O401" s="2">
        <v>44358.8</v>
      </c>
      <c r="P401" s="2">
        <v>25790</v>
      </c>
      <c r="Q401" s="2">
        <v>18568.800000000003</v>
      </c>
      <c r="R401" s="1">
        <v>45202</v>
      </c>
    </row>
    <row r="402" spans="1:18" x14ac:dyDescent="0.25">
      <c r="A402">
        <v>85015</v>
      </c>
      <c r="B402" t="s">
        <v>38</v>
      </c>
      <c r="C402" t="s">
        <v>49</v>
      </c>
      <c r="D402" t="s">
        <v>41</v>
      </c>
      <c r="E402" t="s">
        <v>31</v>
      </c>
      <c r="F402">
        <v>345</v>
      </c>
      <c r="G402" t="str">
        <f>_xlfn.XLOOKUP(C402,Summary!$D$6:$D$12,Summary!$C$6:$C$12)</f>
        <v xml:space="preserve">Klaas </v>
      </c>
      <c r="H402" s="2">
        <v>120</v>
      </c>
      <c r="I402" s="2">
        <v>125</v>
      </c>
      <c r="J402" s="2">
        <v>43125</v>
      </c>
      <c r="K402" s="13">
        <f>VLOOKUP(C402,Summary!$D$6:$E$12,2,0)</f>
        <v>0.24</v>
      </c>
      <c r="L402" s="2" t="s">
        <v>83</v>
      </c>
      <c r="M402" s="15">
        <f t="shared" si="6"/>
        <v>10350</v>
      </c>
      <c r="N402" s="2">
        <v>0</v>
      </c>
      <c r="O402" s="2">
        <v>43125</v>
      </c>
      <c r="P402" s="2">
        <v>41400</v>
      </c>
      <c r="Q402" s="2">
        <v>1725</v>
      </c>
      <c r="R402" s="1">
        <v>44927</v>
      </c>
    </row>
    <row r="403" spans="1:18" x14ac:dyDescent="0.25">
      <c r="A403">
        <v>22745</v>
      </c>
      <c r="B403" t="s">
        <v>29</v>
      </c>
      <c r="C403" t="s">
        <v>37</v>
      </c>
      <c r="D403" t="s">
        <v>41</v>
      </c>
      <c r="E403" t="s">
        <v>45</v>
      </c>
      <c r="F403">
        <v>2338</v>
      </c>
      <c r="G403" t="str">
        <f>_xlfn.XLOOKUP(C403,Summary!$D$6:$D$12,Summary!$C$6:$C$12)</f>
        <v>Ciarán</v>
      </c>
      <c r="H403" s="2">
        <v>120</v>
      </c>
      <c r="I403" s="2">
        <v>7</v>
      </c>
      <c r="J403" s="2">
        <v>16366</v>
      </c>
      <c r="K403" s="13">
        <f>VLOOKUP(C403,Summary!$D$6:$E$12,2,0)</f>
        <v>0.23</v>
      </c>
      <c r="L403" s="2" t="s">
        <v>84</v>
      </c>
      <c r="M403" s="15">
        <f t="shared" si="6"/>
        <v>0</v>
      </c>
      <c r="N403" s="2">
        <v>1309.28</v>
      </c>
      <c r="O403" s="2">
        <v>15056.72</v>
      </c>
      <c r="P403" s="2">
        <v>11690</v>
      </c>
      <c r="Q403" s="2">
        <v>3366.7199999999993</v>
      </c>
      <c r="R403" s="1">
        <v>45233</v>
      </c>
    </row>
    <row r="404" spans="1:18" x14ac:dyDescent="0.25">
      <c r="A404">
        <v>87028</v>
      </c>
      <c r="B404" t="s">
        <v>38</v>
      </c>
      <c r="C404" t="s">
        <v>48</v>
      </c>
      <c r="D404" t="s">
        <v>40</v>
      </c>
      <c r="E404" t="s">
        <v>44</v>
      </c>
      <c r="F404">
        <v>727</v>
      </c>
      <c r="G404" t="str">
        <f>_xlfn.XLOOKUP(C404,Summary!$D$6:$D$12,Summary!$C$6:$C$12)</f>
        <v>Luigi</v>
      </c>
      <c r="H404" s="2">
        <v>10</v>
      </c>
      <c r="I404" s="2">
        <v>125</v>
      </c>
      <c r="J404" s="2">
        <v>90875</v>
      </c>
      <c r="K404" s="13">
        <f>VLOOKUP(C404,Summary!$D$6:$E$12,2,0)</f>
        <v>0.22</v>
      </c>
      <c r="L404" s="2" t="s">
        <v>83</v>
      </c>
      <c r="M404" s="15">
        <f t="shared" si="6"/>
        <v>19992.5</v>
      </c>
      <c r="N404" s="2">
        <v>908.75</v>
      </c>
      <c r="O404" s="2">
        <v>89966.25</v>
      </c>
      <c r="P404" s="2">
        <v>87240</v>
      </c>
      <c r="Q404" s="2">
        <v>2726.25</v>
      </c>
      <c r="R404" s="1">
        <v>45153</v>
      </c>
    </row>
    <row r="405" spans="1:18" x14ac:dyDescent="0.25">
      <c r="A405">
        <v>29095</v>
      </c>
      <c r="B405" t="s">
        <v>29</v>
      </c>
      <c r="C405" t="s">
        <v>32</v>
      </c>
      <c r="D405" t="s">
        <v>40</v>
      </c>
      <c r="E405" t="s">
        <v>46</v>
      </c>
      <c r="F405">
        <v>241</v>
      </c>
      <c r="G405" t="str">
        <f>_xlfn.XLOOKUP(C405,Summary!$D$6:$D$12,Summary!$C$6:$C$12)</f>
        <v>Bertha</v>
      </c>
      <c r="H405" s="2">
        <v>10</v>
      </c>
      <c r="I405" s="2">
        <v>20</v>
      </c>
      <c r="J405" s="2">
        <v>4820</v>
      </c>
      <c r="K405" s="13">
        <f>VLOOKUP(C405,Summary!$D$6:$E$12,2,0)</f>
        <v>0.19</v>
      </c>
      <c r="L405" s="2" t="s">
        <v>83</v>
      </c>
      <c r="M405" s="15">
        <f t="shared" si="6"/>
        <v>915.8</v>
      </c>
      <c r="N405" s="2">
        <v>482</v>
      </c>
      <c r="O405" s="2">
        <v>4338</v>
      </c>
      <c r="P405" s="2">
        <v>2410</v>
      </c>
      <c r="Q405" s="2">
        <v>1928</v>
      </c>
      <c r="R405" s="1">
        <v>44942</v>
      </c>
    </row>
    <row r="406" spans="1:18" x14ac:dyDescent="0.25">
      <c r="A406">
        <v>53984</v>
      </c>
      <c r="B406" t="s">
        <v>29</v>
      </c>
      <c r="C406" t="s">
        <v>32</v>
      </c>
      <c r="D406" t="s">
        <v>40</v>
      </c>
      <c r="E406" t="s">
        <v>46</v>
      </c>
      <c r="F406">
        <v>1158</v>
      </c>
      <c r="G406" t="str">
        <f>_xlfn.XLOOKUP(C406,Summary!$D$6:$D$12,Summary!$C$6:$C$12)</f>
        <v>Bertha</v>
      </c>
      <c r="H406" s="2">
        <v>10</v>
      </c>
      <c r="I406" s="2">
        <v>20</v>
      </c>
      <c r="J406" s="2">
        <v>23160</v>
      </c>
      <c r="K406" s="13">
        <f>VLOOKUP(C406,Summary!$D$6:$E$12,2,0)</f>
        <v>0.19</v>
      </c>
      <c r="L406" s="2" t="s">
        <v>84</v>
      </c>
      <c r="M406" s="15">
        <f t="shared" si="6"/>
        <v>0</v>
      </c>
      <c r="N406" s="2">
        <v>3474</v>
      </c>
      <c r="O406" s="2">
        <v>19686</v>
      </c>
      <c r="P406" s="2">
        <v>11580</v>
      </c>
      <c r="Q406" s="2">
        <v>8106</v>
      </c>
      <c r="R406" s="1">
        <v>45141</v>
      </c>
    </row>
    <row r="407" spans="1:18" x14ac:dyDescent="0.25">
      <c r="A407">
        <v>43218</v>
      </c>
      <c r="B407" t="s">
        <v>29</v>
      </c>
      <c r="C407" t="s">
        <v>37</v>
      </c>
      <c r="D407" t="s">
        <v>40</v>
      </c>
      <c r="E407" t="s">
        <v>46</v>
      </c>
      <c r="F407">
        <v>2532</v>
      </c>
      <c r="G407" t="str">
        <f>_xlfn.XLOOKUP(C407,Summary!$D$6:$D$12,Summary!$C$6:$C$12)</f>
        <v>Ciarán</v>
      </c>
      <c r="H407" s="2">
        <v>10</v>
      </c>
      <c r="I407" s="2">
        <v>7</v>
      </c>
      <c r="J407" s="2">
        <v>17724</v>
      </c>
      <c r="K407" s="13">
        <f>VLOOKUP(C407,Summary!$D$6:$E$12,2,0)</f>
        <v>0.23</v>
      </c>
      <c r="L407" s="2" t="s">
        <v>83</v>
      </c>
      <c r="M407" s="15">
        <f t="shared" si="6"/>
        <v>4076.52</v>
      </c>
      <c r="N407" s="2">
        <v>1949.6399999999999</v>
      </c>
      <c r="O407" s="2">
        <v>15774.36</v>
      </c>
      <c r="P407" s="2">
        <v>12660</v>
      </c>
      <c r="Q407" s="2">
        <v>3114.3599999999997</v>
      </c>
      <c r="R407" s="1">
        <v>45225</v>
      </c>
    </row>
    <row r="408" spans="1:18" x14ac:dyDescent="0.25">
      <c r="A408">
        <v>87110</v>
      </c>
      <c r="B408" t="s">
        <v>39</v>
      </c>
      <c r="C408" t="s">
        <v>32</v>
      </c>
      <c r="D408" t="s">
        <v>40</v>
      </c>
      <c r="E408" t="s">
        <v>44</v>
      </c>
      <c r="F408">
        <v>689</v>
      </c>
      <c r="G408" t="str">
        <f>_xlfn.XLOOKUP(C408,Summary!$D$6:$D$12,Summary!$C$6:$C$12)</f>
        <v>Bertha</v>
      </c>
      <c r="H408" s="2">
        <v>10</v>
      </c>
      <c r="I408" s="2">
        <v>300</v>
      </c>
      <c r="J408" s="2">
        <v>206700</v>
      </c>
      <c r="K408" s="13">
        <f>VLOOKUP(C408,Summary!$D$6:$E$12,2,0)</f>
        <v>0.19</v>
      </c>
      <c r="L408" s="2" t="s">
        <v>83</v>
      </c>
      <c r="M408" s="15">
        <f t="shared" si="6"/>
        <v>39273</v>
      </c>
      <c r="N408" s="2">
        <v>6201</v>
      </c>
      <c r="O408" s="2">
        <v>200499</v>
      </c>
      <c r="P408" s="2">
        <v>172250</v>
      </c>
      <c r="Q408" s="2">
        <v>28249</v>
      </c>
      <c r="R408" s="1">
        <v>45252</v>
      </c>
    </row>
    <row r="409" spans="1:18" x14ac:dyDescent="0.25">
      <c r="A409">
        <v>37926</v>
      </c>
      <c r="B409" t="s">
        <v>29</v>
      </c>
      <c r="C409" t="s">
        <v>34</v>
      </c>
      <c r="D409" t="s">
        <v>41</v>
      </c>
      <c r="E409" t="s">
        <v>46</v>
      </c>
      <c r="F409">
        <v>1190</v>
      </c>
      <c r="G409" t="str">
        <f>_xlfn.XLOOKUP(C409,Summary!$D$6:$D$12,Summary!$C$6:$C$12)</f>
        <v>Francoise</v>
      </c>
      <c r="H409" s="2">
        <v>120</v>
      </c>
      <c r="I409" s="2">
        <v>7</v>
      </c>
      <c r="J409" s="2">
        <v>8330</v>
      </c>
      <c r="K409" s="13">
        <f>VLOOKUP(C409,Summary!$D$6:$E$12,2,0)</f>
        <v>0.2</v>
      </c>
      <c r="L409" s="2" t="s">
        <v>84</v>
      </c>
      <c r="M409" s="15">
        <f t="shared" si="6"/>
        <v>0</v>
      </c>
      <c r="N409" s="2">
        <v>1082.9000000000001</v>
      </c>
      <c r="O409" s="2">
        <v>7247.1</v>
      </c>
      <c r="P409" s="2">
        <v>5950</v>
      </c>
      <c r="Q409" s="2">
        <v>1297.1000000000004</v>
      </c>
      <c r="R409" s="1">
        <v>44964</v>
      </c>
    </row>
    <row r="410" spans="1:18" x14ac:dyDescent="0.25">
      <c r="A410">
        <v>93193</v>
      </c>
      <c r="B410" t="s">
        <v>29</v>
      </c>
      <c r="C410" t="s">
        <v>37</v>
      </c>
      <c r="D410" t="s">
        <v>40</v>
      </c>
      <c r="E410" t="s">
        <v>46</v>
      </c>
      <c r="F410">
        <v>2851</v>
      </c>
      <c r="G410" t="str">
        <f>_xlfn.XLOOKUP(C410,Summary!$D$6:$D$12,Summary!$C$6:$C$12)</f>
        <v>Ciarán</v>
      </c>
      <c r="H410" s="2">
        <v>10</v>
      </c>
      <c r="I410" s="2">
        <v>350</v>
      </c>
      <c r="J410" s="2">
        <v>997850</v>
      </c>
      <c r="K410" s="13">
        <f>VLOOKUP(C410,Summary!$D$6:$E$12,2,0)</f>
        <v>0.23</v>
      </c>
      <c r="L410" s="2" t="s">
        <v>83</v>
      </c>
      <c r="M410" s="15">
        <f t="shared" si="6"/>
        <v>229505.5</v>
      </c>
      <c r="N410" s="2">
        <v>149677.5</v>
      </c>
      <c r="O410" s="2">
        <v>848172.5</v>
      </c>
      <c r="P410" s="2">
        <v>741260</v>
      </c>
      <c r="Q410" s="2">
        <v>106912.5</v>
      </c>
      <c r="R410" s="1">
        <v>45252</v>
      </c>
    </row>
    <row r="411" spans="1:18" x14ac:dyDescent="0.25">
      <c r="A411">
        <v>86096</v>
      </c>
      <c r="B411" t="s">
        <v>33</v>
      </c>
      <c r="C411" t="s">
        <v>47</v>
      </c>
      <c r="D411" t="s">
        <v>43</v>
      </c>
      <c r="E411" t="s">
        <v>46</v>
      </c>
      <c r="F411">
        <v>1870</v>
      </c>
      <c r="G411" t="str">
        <f>_xlfn.XLOOKUP(C411,Summary!$D$6:$D$12,Summary!$C$6:$C$12)</f>
        <v>Pedro</v>
      </c>
      <c r="H411" s="2">
        <v>260</v>
      </c>
      <c r="I411" s="2">
        <v>15</v>
      </c>
      <c r="J411" s="2">
        <v>28050</v>
      </c>
      <c r="K411" s="13">
        <f>VLOOKUP(C411,Summary!$D$6:$E$12,2,0)</f>
        <v>0.21</v>
      </c>
      <c r="L411" s="2" t="s">
        <v>83</v>
      </c>
      <c r="M411" s="15">
        <f t="shared" si="6"/>
        <v>5890.5</v>
      </c>
      <c r="N411" s="2">
        <v>3927</v>
      </c>
      <c r="O411" s="2">
        <v>24123</v>
      </c>
      <c r="P411" s="2">
        <v>18700</v>
      </c>
      <c r="Q411" s="2">
        <v>5423</v>
      </c>
      <c r="R411" s="1">
        <v>45252</v>
      </c>
    </row>
    <row r="412" spans="1:18" x14ac:dyDescent="0.25">
      <c r="A412">
        <v>53475</v>
      </c>
      <c r="B412" t="s">
        <v>39</v>
      </c>
      <c r="C412" t="s">
        <v>34</v>
      </c>
      <c r="D412" t="s">
        <v>43</v>
      </c>
      <c r="E412" t="s">
        <v>46</v>
      </c>
      <c r="F412">
        <v>853</v>
      </c>
      <c r="G412" t="str">
        <f>_xlfn.XLOOKUP(C412,Summary!$D$6:$D$12,Summary!$C$6:$C$12)</f>
        <v>Francoise</v>
      </c>
      <c r="H412" s="2">
        <v>260</v>
      </c>
      <c r="I412" s="2">
        <v>300</v>
      </c>
      <c r="J412" s="2">
        <v>255900</v>
      </c>
      <c r="K412" s="13">
        <f>VLOOKUP(C412,Summary!$D$6:$E$12,2,0)</f>
        <v>0.2</v>
      </c>
      <c r="L412" s="2" t="s">
        <v>83</v>
      </c>
      <c r="M412" s="15">
        <f t="shared" si="6"/>
        <v>51180</v>
      </c>
      <c r="N412" s="2">
        <v>25590</v>
      </c>
      <c r="O412" s="2">
        <v>230310</v>
      </c>
      <c r="P412" s="2">
        <v>213250</v>
      </c>
      <c r="Q412" s="2">
        <v>17060</v>
      </c>
      <c r="R412" s="1">
        <v>45069</v>
      </c>
    </row>
    <row r="413" spans="1:18" x14ac:dyDescent="0.25">
      <c r="A413">
        <v>59814</v>
      </c>
      <c r="B413" t="s">
        <v>36</v>
      </c>
      <c r="C413" t="s">
        <v>49</v>
      </c>
      <c r="D413" t="s">
        <v>40</v>
      </c>
      <c r="E413" t="s">
        <v>31</v>
      </c>
      <c r="F413">
        <v>2518</v>
      </c>
      <c r="G413" t="str">
        <f>_xlfn.XLOOKUP(C413,Summary!$D$6:$D$12,Summary!$C$6:$C$12)</f>
        <v xml:space="preserve">Klaas </v>
      </c>
      <c r="H413" s="2">
        <v>10</v>
      </c>
      <c r="I413" s="2">
        <v>12</v>
      </c>
      <c r="J413" s="2">
        <v>30216</v>
      </c>
      <c r="K413" s="13">
        <f>VLOOKUP(C413,Summary!$D$6:$E$12,2,0)</f>
        <v>0.24</v>
      </c>
      <c r="L413" s="2" t="s">
        <v>84</v>
      </c>
      <c r="M413" s="15">
        <f t="shared" si="6"/>
        <v>0</v>
      </c>
      <c r="N413" s="2">
        <v>0</v>
      </c>
      <c r="O413" s="2">
        <v>30216</v>
      </c>
      <c r="P413" s="2">
        <v>7554</v>
      </c>
      <c r="Q413" s="2">
        <v>22662</v>
      </c>
      <c r="R413" s="1">
        <v>45209</v>
      </c>
    </row>
    <row r="414" spans="1:18" x14ac:dyDescent="0.25">
      <c r="A414">
        <v>82925</v>
      </c>
      <c r="B414" t="s">
        <v>39</v>
      </c>
      <c r="C414" t="s">
        <v>49</v>
      </c>
      <c r="D414" t="s">
        <v>41</v>
      </c>
      <c r="E414" t="s">
        <v>46</v>
      </c>
      <c r="F414">
        <v>269</v>
      </c>
      <c r="G414" t="str">
        <f>_xlfn.XLOOKUP(C414,Summary!$D$6:$D$12,Summary!$C$6:$C$12)</f>
        <v xml:space="preserve">Klaas </v>
      </c>
      <c r="H414" s="2">
        <v>120</v>
      </c>
      <c r="I414" s="2">
        <v>300</v>
      </c>
      <c r="J414" s="2">
        <v>80700</v>
      </c>
      <c r="K414" s="13">
        <f>VLOOKUP(C414,Summary!$D$6:$E$12,2,0)</f>
        <v>0.24</v>
      </c>
      <c r="L414" s="2" t="s">
        <v>84</v>
      </c>
      <c r="M414" s="15">
        <f t="shared" si="6"/>
        <v>0</v>
      </c>
      <c r="N414" s="2">
        <v>11298</v>
      </c>
      <c r="O414" s="2">
        <v>69402</v>
      </c>
      <c r="P414" s="2">
        <v>67250</v>
      </c>
      <c r="Q414" s="2">
        <v>2152</v>
      </c>
      <c r="R414" s="1">
        <v>45262</v>
      </c>
    </row>
    <row r="415" spans="1:18" x14ac:dyDescent="0.25">
      <c r="A415">
        <v>29583</v>
      </c>
      <c r="B415" t="s">
        <v>29</v>
      </c>
      <c r="C415" t="s">
        <v>48</v>
      </c>
      <c r="D415" t="s">
        <v>30</v>
      </c>
      <c r="E415" t="s">
        <v>44</v>
      </c>
      <c r="F415">
        <v>274</v>
      </c>
      <c r="G415" t="str">
        <f>_xlfn.XLOOKUP(C415,Summary!$D$6:$D$12,Summary!$C$6:$C$12)</f>
        <v>Luigi</v>
      </c>
      <c r="H415" s="2">
        <v>3</v>
      </c>
      <c r="I415" s="2">
        <v>350</v>
      </c>
      <c r="J415" s="2">
        <v>95900</v>
      </c>
      <c r="K415" s="13">
        <f>VLOOKUP(C415,Summary!$D$6:$E$12,2,0)</f>
        <v>0.22</v>
      </c>
      <c r="L415" s="2" t="s">
        <v>83</v>
      </c>
      <c r="M415" s="15">
        <f t="shared" si="6"/>
        <v>21098</v>
      </c>
      <c r="N415" s="2">
        <v>3836</v>
      </c>
      <c r="O415" s="2">
        <v>92064</v>
      </c>
      <c r="P415" s="2">
        <v>71240</v>
      </c>
      <c r="Q415" s="2">
        <v>20824</v>
      </c>
      <c r="R415" s="1">
        <v>45025</v>
      </c>
    </row>
    <row r="416" spans="1:18" x14ac:dyDescent="0.25">
      <c r="A416">
        <v>25273</v>
      </c>
      <c r="B416" t="s">
        <v>29</v>
      </c>
      <c r="C416" t="s">
        <v>34</v>
      </c>
      <c r="D416" t="s">
        <v>40</v>
      </c>
      <c r="E416" t="s">
        <v>46</v>
      </c>
      <c r="F416">
        <v>1731</v>
      </c>
      <c r="G416" t="str">
        <f>_xlfn.XLOOKUP(C416,Summary!$D$6:$D$12,Summary!$C$6:$C$12)</f>
        <v>Francoise</v>
      </c>
      <c r="H416" s="2">
        <v>10</v>
      </c>
      <c r="I416" s="2">
        <v>7</v>
      </c>
      <c r="J416" s="2">
        <v>12117</v>
      </c>
      <c r="K416" s="13">
        <f>VLOOKUP(C416,Summary!$D$6:$E$12,2,0)</f>
        <v>0.2</v>
      </c>
      <c r="L416" s="2" t="s">
        <v>83</v>
      </c>
      <c r="M416" s="15">
        <f t="shared" si="6"/>
        <v>2423.4</v>
      </c>
      <c r="N416" s="2">
        <v>1696.38</v>
      </c>
      <c r="O416" s="2">
        <v>10420.619999999999</v>
      </c>
      <c r="P416" s="2">
        <v>8655</v>
      </c>
      <c r="Q416" s="2">
        <v>1765.619999999999</v>
      </c>
      <c r="R416" s="1">
        <v>44932</v>
      </c>
    </row>
    <row r="417" spans="1:18" x14ac:dyDescent="0.25">
      <c r="A417">
        <v>71327</v>
      </c>
      <c r="B417" t="s">
        <v>29</v>
      </c>
      <c r="C417" t="s">
        <v>48</v>
      </c>
      <c r="D417" t="s">
        <v>41</v>
      </c>
      <c r="E417" t="s">
        <v>44</v>
      </c>
      <c r="F417">
        <v>736</v>
      </c>
      <c r="G417" t="str">
        <f>_xlfn.XLOOKUP(C417,Summary!$D$6:$D$12,Summary!$C$6:$C$12)</f>
        <v>Luigi</v>
      </c>
      <c r="H417" s="2">
        <v>120</v>
      </c>
      <c r="I417" s="2">
        <v>20</v>
      </c>
      <c r="J417" s="2">
        <v>14720</v>
      </c>
      <c r="K417" s="13">
        <f>VLOOKUP(C417,Summary!$D$6:$E$12,2,0)</f>
        <v>0.22</v>
      </c>
      <c r="L417" s="2" t="s">
        <v>83</v>
      </c>
      <c r="M417" s="15">
        <f t="shared" si="6"/>
        <v>3238.4</v>
      </c>
      <c r="N417" s="2">
        <v>588.79999999999995</v>
      </c>
      <c r="O417" s="2">
        <v>14131.2</v>
      </c>
      <c r="P417" s="2">
        <v>7360</v>
      </c>
      <c r="Q417" s="2">
        <v>6771.2000000000007</v>
      </c>
      <c r="R417" s="1">
        <v>45144</v>
      </c>
    </row>
    <row r="418" spans="1:18" x14ac:dyDescent="0.25">
      <c r="A418">
        <v>96220</v>
      </c>
      <c r="B418" t="s">
        <v>29</v>
      </c>
      <c r="C418" t="s">
        <v>49</v>
      </c>
      <c r="D418" t="s">
        <v>40</v>
      </c>
      <c r="E418" t="s">
        <v>45</v>
      </c>
      <c r="F418">
        <v>257</v>
      </c>
      <c r="G418" t="str">
        <f>_xlfn.XLOOKUP(C418,Summary!$D$6:$D$12,Summary!$C$6:$C$12)</f>
        <v xml:space="preserve">Klaas </v>
      </c>
      <c r="H418" s="2">
        <v>10</v>
      </c>
      <c r="I418" s="2">
        <v>7</v>
      </c>
      <c r="J418" s="2">
        <v>1799</v>
      </c>
      <c r="K418" s="13">
        <f>VLOOKUP(C418,Summary!$D$6:$E$12,2,0)</f>
        <v>0.24</v>
      </c>
      <c r="L418" s="2" t="s">
        <v>84</v>
      </c>
      <c r="M418" s="15">
        <f t="shared" si="6"/>
        <v>0</v>
      </c>
      <c r="N418" s="2">
        <v>143.91999999999999</v>
      </c>
      <c r="O418" s="2">
        <v>1655.08</v>
      </c>
      <c r="P418" s="2">
        <v>1285</v>
      </c>
      <c r="Q418" s="2">
        <v>370.07999999999993</v>
      </c>
      <c r="R418" s="1">
        <v>45065</v>
      </c>
    </row>
    <row r="419" spans="1:18" x14ac:dyDescent="0.25">
      <c r="A419">
        <v>62898</v>
      </c>
      <c r="B419" t="s">
        <v>33</v>
      </c>
      <c r="C419" t="s">
        <v>34</v>
      </c>
      <c r="D419" t="s">
        <v>42</v>
      </c>
      <c r="E419" t="s">
        <v>45</v>
      </c>
      <c r="F419">
        <v>1227</v>
      </c>
      <c r="G419" t="str">
        <f>_xlfn.XLOOKUP(C419,Summary!$D$6:$D$12,Summary!$C$6:$C$12)</f>
        <v>Francoise</v>
      </c>
      <c r="H419" s="2">
        <v>250</v>
      </c>
      <c r="I419" s="2">
        <v>15</v>
      </c>
      <c r="J419" s="2">
        <v>18405</v>
      </c>
      <c r="K419" s="13">
        <f>VLOOKUP(C419,Summary!$D$6:$E$12,2,0)</f>
        <v>0.2</v>
      </c>
      <c r="L419" s="2" t="s">
        <v>84</v>
      </c>
      <c r="M419" s="15">
        <f t="shared" si="6"/>
        <v>0</v>
      </c>
      <c r="N419" s="2">
        <v>1656.45</v>
      </c>
      <c r="O419" s="2">
        <v>16748.55</v>
      </c>
      <c r="P419" s="2">
        <v>12270</v>
      </c>
      <c r="Q419" s="2">
        <v>4478.5499999999993</v>
      </c>
      <c r="R419" s="1">
        <v>45273</v>
      </c>
    </row>
    <row r="420" spans="1:18" x14ac:dyDescent="0.25">
      <c r="A420">
        <v>76341</v>
      </c>
      <c r="B420" t="s">
        <v>29</v>
      </c>
      <c r="C420" t="s">
        <v>47</v>
      </c>
      <c r="D420" t="s">
        <v>41</v>
      </c>
      <c r="E420" t="s">
        <v>44</v>
      </c>
      <c r="F420">
        <v>544</v>
      </c>
      <c r="G420" t="str">
        <f>_xlfn.XLOOKUP(C420,Summary!$D$6:$D$12,Summary!$C$6:$C$12)</f>
        <v>Pedro</v>
      </c>
      <c r="H420" s="2">
        <v>120</v>
      </c>
      <c r="I420" s="2">
        <v>20</v>
      </c>
      <c r="J420" s="2">
        <v>10880</v>
      </c>
      <c r="K420" s="13">
        <f>VLOOKUP(C420,Summary!$D$6:$E$12,2,0)</f>
        <v>0.21</v>
      </c>
      <c r="L420" s="2" t="s">
        <v>84</v>
      </c>
      <c r="M420" s="15">
        <f t="shared" si="6"/>
        <v>0</v>
      </c>
      <c r="N420" s="2">
        <v>217.6</v>
      </c>
      <c r="O420" s="2">
        <v>10662.4</v>
      </c>
      <c r="P420" s="2">
        <v>5440</v>
      </c>
      <c r="Q420" s="2">
        <v>5222.3999999999996</v>
      </c>
      <c r="R420" s="1">
        <v>45204</v>
      </c>
    </row>
    <row r="421" spans="1:18" x14ac:dyDescent="0.25">
      <c r="A421">
        <v>93961</v>
      </c>
      <c r="B421" t="s">
        <v>29</v>
      </c>
      <c r="C421" t="s">
        <v>32</v>
      </c>
      <c r="D421" t="s">
        <v>42</v>
      </c>
      <c r="E421" t="s">
        <v>44</v>
      </c>
      <c r="F421">
        <v>1642</v>
      </c>
      <c r="G421" t="str">
        <f>_xlfn.XLOOKUP(C421,Summary!$D$6:$D$12,Summary!$C$6:$C$12)</f>
        <v>Bertha</v>
      </c>
      <c r="H421" s="2">
        <v>250</v>
      </c>
      <c r="I421" s="2">
        <v>350</v>
      </c>
      <c r="J421" s="2">
        <v>574700</v>
      </c>
      <c r="K421" s="13">
        <f>VLOOKUP(C421,Summary!$D$6:$E$12,2,0)</f>
        <v>0.19</v>
      </c>
      <c r="L421" s="2" t="s">
        <v>83</v>
      </c>
      <c r="M421" s="15">
        <f t="shared" si="6"/>
        <v>109193</v>
      </c>
      <c r="N421" s="2">
        <v>17241</v>
      </c>
      <c r="O421" s="2">
        <v>557459</v>
      </c>
      <c r="P421" s="2">
        <v>426920</v>
      </c>
      <c r="Q421" s="2">
        <v>130539</v>
      </c>
      <c r="R421" s="1">
        <v>44972</v>
      </c>
    </row>
    <row r="422" spans="1:18" x14ac:dyDescent="0.25">
      <c r="A422">
        <v>74064</v>
      </c>
      <c r="B422" t="s">
        <v>29</v>
      </c>
      <c r="C422" t="s">
        <v>49</v>
      </c>
      <c r="D422" t="s">
        <v>43</v>
      </c>
      <c r="E422" t="s">
        <v>45</v>
      </c>
      <c r="F422">
        <v>1228</v>
      </c>
      <c r="G422" t="str">
        <f>_xlfn.XLOOKUP(C422,Summary!$D$6:$D$12,Summary!$C$6:$C$12)</f>
        <v xml:space="preserve">Klaas </v>
      </c>
      <c r="H422" s="2">
        <v>260</v>
      </c>
      <c r="I422" s="2">
        <v>350</v>
      </c>
      <c r="J422" s="2">
        <v>429800</v>
      </c>
      <c r="K422" s="13">
        <f>VLOOKUP(C422,Summary!$D$6:$E$12,2,0)</f>
        <v>0.24</v>
      </c>
      <c r="L422" s="2" t="s">
        <v>83</v>
      </c>
      <c r="M422" s="15">
        <f t="shared" si="6"/>
        <v>103152</v>
      </c>
      <c r="N422" s="2">
        <v>21490</v>
      </c>
      <c r="O422" s="2">
        <v>408310</v>
      </c>
      <c r="P422" s="2">
        <v>319280</v>
      </c>
      <c r="Q422" s="2">
        <v>89030</v>
      </c>
      <c r="R422" s="1">
        <v>45267</v>
      </c>
    </row>
    <row r="423" spans="1:18" x14ac:dyDescent="0.25">
      <c r="A423">
        <v>93533</v>
      </c>
      <c r="B423" t="s">
        <v>33</v>
      </c>
      <c r="C423" t="s">
        <v>34</v>
      </c>
      <c r="D423" t="s">
        <v>40</v>
      </c>
      <c r="E423" t="s">
        <v>45</v>
      </c>
      <c r="F423">
        <v>1227</v>
      </c>
      <c r="G423" t="str">
        <f>_xlfn.XLOOKUP(C423,Summary!$D$6:$D$12,Summary!$C$6:$C$12)</f>
        <v>Francoise</v>
      </c>
      <c r="H423" s="2">
        <v>10</v>
      </c>
      <c r="I423" s="2">
        <v>15</v>
      </c>
      <c r="J423" s="2">
        <v>18405</v>
      </c>
      <c r="K423" s="13">
        <f>VLOOKUP(C423,Summary!$D$6:$E$12,2,0)</f>
        <v>0.2</v>
      </c>
      <c r="L423" s="2" t="s">
        <v>84</v>
      </c>
      <c r="M423" s="15">
        <f t="shared" si="6"/>
        <v>0</v>
      </c>
      <c r="N423" s="2">
        <v>1656.45</v>
      </c>
      <c r="O423" s="2">
        <v>16748.55</v>
      </c>
      <c r="P423" s="2">
        <v>12270</v>
      </c>
      <c r="Q423" s="2">
        <v>4478.5499999999993</v>
      </c>
      <c r="R423" s="1">
        <v>45123</v>
      </c>
    </row>
    <row r="424" spans="1:18" x14ac:dyDescent="0.25">
      <c r="A424">
        <v>83502</v>
      </c>
      <c r="B424" t="s">
        <v>29</v>
      </c>
      <c r="C424" t="s">
        <v>32</v>
      </c>
      <c r="D424" t="s">
        <v>35</v>
      </c>
      <c r="E424" t="s">
        <v>46</v>
      </c>
      <c r="F424">
        <v>2992</v>
      </c>
      <c r="G424" t="str">
        <f>_xlfn.XLOOKUP(C424,Summary!$D$6:$D$12,Summary!$C$6:$C$12)</f>
        <v>Bertha</v>
      </c>
      <c r="H424" s="2">
        <v>5</v>
      </c>
      <c r="I424" s="2">
        <v>20</v>
      </c>
      <c r="J424" s="2">
        <v>59840</v>
      </c>
      <c r="K424" s="13">
        <f>VLOOKUP(C424,Summary!$D$6:$E$12,2,0)</f>
        <v>0.19</v>
      </c>
      <c r="L424" s="2" t="s">
        <v>84</v>
      </c>
      <c r="M424" s="15">
        <f t="shared" si="6"/>
        <v>0</v>
      </c>
      <c r="N424" s="2">
        <v>6582.4</v>
      </c>
      <c r="O424" s="2">
        <v>53257.599999999999</v>
      </c>
      <c r="P424" s="2">
        <v>29920</v>
      </c>
      <c r="Q424" s="2">
        <v>23337.599999999999</v>
      </c>
      <c r="R424" s="1">
        <v>45139</v>
      </c>
    </row>
    <row r="425" spans="1:18" x14ac:dyDescent="0.25">
      <c r="A425">
        <v>69292</v>
      </c>
      <c r="B425" t="s">
        <v>39</v>
      </c>
      <c r="C425" t="s">
        <v>47</v>
      </c>
      <c r="D425" t="s">
        <v>43</v>
      </c>
      <c r="E425" t="s">
        <v>44</v>
      </c>
      <c r="F425">
        <v>1101</v>
      </c>
      <c r="G425" t="str">
        <f>_xlfn.XLOOKUP(C425,Summary!$D$6:$D$12,Summary!$C$6:$C$12)</f>
        <v>Pedro</v>
      </c>
      <c r="H425" s="2">
        <v>260</v>
      </c>
      <c r="I425" s="2">
        <v>300</v>
      </c>
      <c r="J425" s="2">
        <v>330300</v>
      </c>
      <c r="K425" s="13">
        <f>VLOOKUP(C425,Summary!$D$6:$E$12,2,0)</f>
        <v>0.21</v>
      </c>
      <c r="L425" s="2" t="s">
        <v>84</v>
      </c>
      <c r="M425" s="15">
        <f t="shared" si="6"/>
        <v>0</v>
      </c>
      <c r="N425" s="2">
        <v>6606</v>
      </c>
      <c r="O425" s="2">
        <v>323694</v>
      </c>
      <c r="P425" s="2">
        <v>275250</v>
      </c>
      <c r="Q425" s="2">
        <v>48444</v>
      </c>
      <c r="R425" s="1">
        <v>45183</v>
      </c>
    </row>
    <row r="426" spans="1:18" x14ac:dyDescent="0.25">
      <c r="A426">
        <v>85496</v>
      </c>
      <c r="B426" t="s">
        <v>33</v>
      </c>
      <c r="C426" t="s">
        <v>34</v>
      </c>
      <c r="D426" t="s">
        <v>43</v>
      </c>
      <c r="E426" t="s">
        <v>46</v>
      </c>
      <c r="F426">
        <v>2072</v>
      </c>
      <c r="G426" t="str">
        <f>_xlfn.XLOOKUP(C426,Summary!$D$6:$D$12,Summary!$C$6:$C$12)</f>
        <v>Francoise</v>
      </c>
      <c r="H426" s="2">
        <v>260</v>
      </c>
      <c r="I426" s="2">
        <v>15</v>
      </c>
      <c r="J426" s="2">
        <v>31080</v>
      </c>
      <c r="K426" s="13">
        <f>VLOOKUP(C426,Summary!$D$6:$E$12,2,0)</f>
        <v>0.2</v>
      </c>
      <c r="L426" s="2" t="s">
        <v>84</v>
      </c>
      <c r="M426" s="15">
        <f t="shared" si="6"/>
        <v>0</v>
      </c>
      <c r="N426" s="2">
        <v>3108</v>
      </c>
      <c r="O426" s="2">
        <v>27972</v>
      </c>
      <c r="P426" s="2">
        <v>20720</v>
      </c>
      <c r="Q426" s="2">
        <v>7252</v>
      </c>
      <c r="R426" s="1">
        <v>44983</v>
      </c>
    </row>
    <row r="427" spans="1:18" x14ac:dyDescent="0.25">
      <c r="A427">
        <v>54455</v>
      </c>
      <c r="B427" t="s">
        <v>29</v>
      </c>
      <c r="C427" t="s">
        <v>34</v>
      </c>
      <c r="D427" t="s">
        <v>40</v>
      </c>
      <c r="E427" t="s">
        <v>45</v>
      </c>
      <c r="F427">
        <v>1535</v>
      </c>
      <c r="G427" t="str">
        <f>_xlfn.XLOOKUP(C427,Summary!$D$6:$D$12,Summary!$C$6:$C$12)</f>
        <v>Francoise</v>
      </c>
      <c r="H427" s="2">
        <v>10</v>
      </c>
      <c r="I427" s="2">
        <v>20</v>
      </c>
      <c r="J427" s="2">
        <v>30700</v>
      </c>
      <c r="K427" s="13">
        <f>VLOOKUP(C427,Summary!$D$6:$E$12,2,0)</f>
        <v>0.2</v>
      </c>
      <c r="L427" s="2" t="s">
        <v>84</v>
      </c>
      <c r="M427" s="15">
        <f t="shared" si="6"/>
        <v>0</v>
      </c>
      <c r="N427" s="2">
        <v>2149</v>
      </c>
      <c r="O427" s="2">
        <v>28551</v>
      </c>
      <c r="P427" s="2">
        <v>15350</v>
      </c>
      <c r="Q427" s="2">
        <v>13201</v>
      </c>
      <c r="R427" s="1">
        <v>45147</v>
      </c>
    </row>
    <row r="428" spans="1:18" x14ac:dyDescent="0.25">
      <c r="A428">
        <v>46068</v>
      </c>
      <c r="B428" t="s">
        <v>36</v>
      </c>
      <c r="C428" t="s">
        <v>34</v>
      </c>
      <c r="D428" t="s">
        <v>40</v>
      </c>
      <c r="E428" t="s">
        <v>44</v>
      </c>
      <c r="F428">
        <v>1055</v>
      </c>
      <c r="G428" t="str">
        <f>_xlfn.XLOOKUP(C428,Summary!$D$6:$D$12,Summary!$C$6:$C$12)</f>
        <v>Francoise</v>
      </c>
      <c r="H428" s="2">
        <v>10</v>
      </c>
      <c r="I428" s="2">
        <v>12</v>
      </c>
      <c r="J428" s="2">
        <v>12660</v>
      </c>
      <c r="K428" s="13">
        <f>VLOOKUP(C428,Summary!$D$6:$E$12,2,0)</f>
        <v>0.2</v>
      </c>
      <c r="L428" s="2" t="s">
        <v>84</v>
      </c>
      <c r="M428" s="15">
        <f t="shared" si="6"/>
        <v>0</v>
      </c>
      <c r="N428" s="2">
        <v>253.2</v>
      </c>
      <c r="O428" s="2">
        <v>12406.8</v>
      </c>
      <c r="P428" s="2">
        <v>3165</v>
      </c>
      <c r="Q428" s="2">
        <v>9241.7999999999993</v>
      </c>
      <c r="R428" s="1">
        <v>45050</v>
      </c>
    </row>
    <row r="429" spans="1:18" x14ac:dyDescent="0.25">
      <c r="A429">
        <v>86901</v>
      </c>
      <c r="B429" t="s">
        <v>29</v>
      </c>
      <c r="C429" t="s">
        <v>32</v>
      </c>
      <c r="D429" t="s">
        <v>43</v>
      </c>
      <c r="E429" t="s">
        <v>44</v>
      </c>
      <c r="F429">
        <v>2966</v>
      </c>
      <c r="G429" t="str">
        <f>_xlfn.XLOOKUP(C429,Summary!$D$6:$D$12,Summary!$C$6:$C$12)</f>
        <v>Bertha</v>
      </c>
      <c r="H429" s="2">
        <v>260</v>
      </c>
      <c r="I429" s="2">
        <v>350</v>
      </c>
      <c r="J429" s="2">
        <v>1038100</v>
      </c>
      <c r="K429" s="13">
        <f>VLOOKUP(C429,Summary!$D$6:$E$12,2,0)</f>
        <v>0.19</v>
      </c>
      <c r="L429" s="2" t="s">
        <v>83</v>
      </c>
      <c r="M429" s="15">
        <f t="shared" si="6"/>
        <v>197239</v>
      </c>
      <c r="N429" s="2">
        <v>20762</v>
      </c>
      <c r="O429" s="2">
        <v>1017338</v>
      </c>
      <c r="P429" s="2">
        <v>771160</v>
      </c>
      <c r="Q429" s="2">
        <v>246178</v>
      </c>
      <c r="R429" s="1">
        <v>45140</v>
      </c>
    </row>
    <row r="430" spans="1:18" x14ac:dyDescent="0.25">
      <c r="A430">
        <v>20733</v>
      </c>
      <c r="B430" t="s">
        <v>29</v>
      </c>
      <c r="C430" t="s">
        <v>48</v>
      </c>
      <c r="D430" t="s">
        <v>43</v>
      </c>
      <c r="E430" t="s">
        <v>44</v>
      </c>
      <c r="F430">
        <v>1236</v>
      </c>
      <c r="G430" t="str">
        <f>_xlfn.XLOOKUP(C430,Summary!$D$6:$D$12,Summary!$C$6:$C$12)</f>
        <v>Luigi</v>
      </c>
      <c r="H430" s="2">
        <v>260</v>
      </c>
      <c r="I430" s="2">
        <v>20</v>
      </c>
      <c r="J430" s="2">
        <v>24720</v>
      </c>
      <c r="K430" s="13">
        <f>VLOOKUP(C430,Summary!$D$6:$E$12,2,0)</f>
        <v>0.22</v>
      </c>
      <c r="L430" s="2" t="s">
        <v>83</v>
      </c>
      <c r="M430" s="15">
        <f t="shared" si="6"/>
        <v>5438.4</v>
      </c>
      <c r="N430" s="2">
        <v>494.4</v>
      </c>
      <c r="O430" s="2">
        <v>24225.599999999999</v>
      </c>
      <c r="P430" s="2">
        <v>12360</v>
      </c>
      <c r="Q430" s="2">
        <v>11865.599999999999</v>
      </c>
      <c r="R430" s="1">
        <v>45262</v>
      </c>
    </row>
    <row r="431" spans="1:18" x14ac:dyDescent="0.25">
      <c r="A431">
        <v>43969</v>
      </c>
      <c r="B431" t="s">
        <v>29</v>
      </c>
      <c r="C431" t="s">
        <v>34</v>
      </c>
      <c r="D431" t="s">
        <v>40</v>
      </c>
      <c r="E431" t="s">
        <v>45</v>
      </c>
      <c r="F431">
        <v>1757</v>
      </c>
      <c r="G431" t="str">
        <f>_xlfn.XLOOKUP(C431,Summary!$D$6:$D$12,Summary!$C$6:$C$12)</f>
        <v>Francoise</v>
      </c>
      <c r="H431" s="2">
        <v>10</v>
      </c>
      <c r="I431" s="2">
        <v>20</v>
      </c>
      <c r="J431" s="2">
        <v>35140</v>
      </c>
      <c r="K431" s="13">
        <f>VLOOKUP(C431,Summary!$D$6:$E$12,2,0)</f>
        <v>0.2</v>
      </c>
      <c r="L431" s="2" t="s">
        <v>84</v>
      </c>
      <c r="M431" s="15">
        <f t="shared" si="6"/>
        <v>0</v>
      </c>
      <c r="N431" s="2">
        <v>2108.4</v>
      </c>
      <c r="O431" s="2">
        <v>33031.599999999999</v>
      </c>
      <c r="P431" s="2">
        <v>17570</v>
      </c>
      <c r="Q431" s="2">
        <v>15461.599999999999</v>
      </c>
      <c r="R431" s="1">
        <v>45288</v>
      </c>
    </row>
    <row r="432" spans="1:18" x14ac:dyDescent="0.25">
      <c r="A432">
        <v>26856</v>
      </c>
      <c r="B432" t="s">
        <v>38</v>
      </c>
      <c r="C432" t="s">
        <v>34</v>
      </c>
      <c r="D432" t="s">
        <v>40</v>
      </c>
      <c r="E432" t="s">
        <v>45</v>
      </c>
      <c r="F432">
        <v>704</v>
      </c>
      <c r="G432" t="str">
        <f>_xlfn.XLOOKUP(C432,Summary!$D$6:$D$12,Summary!$C$6:$C$12)</f>
        <v>Francoise</v>
      </c>
      <c r="H432" s="2">
        <v>10</v>
      </c>
      <c r="I432" s="2">
        <v>125</v>
      </c>
      <c r="J432" s="2">
        <v>88000</v>
      </c>
      <c r="K432" s="13">
        <f>VLOOKUP(C432,Summary!$D$6:$E$12,2,0)</f>
        <v>0.2</v>
      </c>
      <c r="L432" s="2" t="s">
        <v>84</v>
      </c>
      <c r="M432" s="15">
        <f t="shared" si="6"/>
        <v>0</v>
      </c>
      <c r="N432" s="2">
        <v>4400</v>
      </c>
      <c r="O432" s="2">
        <v>83600</v>
      </c>
      <c r="P432" s="2">
        <v>84480</v>
      </c>
      <c r="Q432" s="2">
        <v>-880</v>
      </c>
      <c r="R432" s="1">
        <v>44964</v>
      </c>
    </row>
    <row r="433" spans="1:18" x14ac:dyDescent="0.25">
      <c r="A433">
        <v>16197</v>
      </c>
      <c r="B433" t="s">
        <v>39</v>
      </c>
      <c r="C433" t="s">
        <v>37</v>
      </c>
      <c r="D433" t="s">
        <v>30</v>
      </c>
      <c r="E433" t="s">
        <v>45</v>
      </c>
      <c r="F433">
        <v>1094</v>
      </c>
      <c r="G433" t="str">
        <f>_xlfn.XLOOKUP(C433,Summary!$D$6:$D$12,Summary!$C$6:$C$12)</f>
        <v>Ciarán</v>
      </c>
      <c r="H433" s="2">
        <v>3</v>
      </c>
      <c r="I433" s="2">
        <v>300</v>
      </c>
      <c r="J433" s="2">
        <v>328200</v>
      </c>
      <c r="K433" s="13">
        <f>VLOOKUP(C433,Summary!$D$6:$E$12,2,0)</f>
        <v>0.23</v>
      </c>
      <c r="L433" s="2" t="s">
        <v>83</v>
      </c>
      <c r="M433" s="15">
        <f t="shared" si="6"/>
        <v>75486</v>
      </c>
      <c r="N433" s="2">
        <v>29538</v>
      </c>
      <c r="O433" s="2">
        <v>298662</v>
      </c>
      <c r="P433" s="2">
        <v>273500</v>
      </c>
      <c r="Q433" s="2">
        <v>25162</v>
      </c>
      <c r="R433" s="1">
        <v>45214</v>
      </c>
    </row>
    <row r="434" spans="1:18" x14ac:dyDescent="0.25">
      <c r="A434">
        <v>45386</v>
      </c>
      <c r="B434" t="s">
        <v>29</v>
      </c>
      <c r="C434" t="s">
        <v>32</v>
      </c>
      <c r="D434" t="s">
        <v>30</v>
      </c>
      <c r="E434" t="s">
        <v>45</v>
      </c>
      <c r="F434">
        <v>663</v>
      </c>
      <c r="G434" t="str">
        <f>_xlfn.XLOOKUP(C434,Summary!$D$6:$D$12,Summary!$C$6:$C$12)</f>
        <v>Bertha</v>
      </c>
      <c r="H434" s="2">
        <v>3</v>
      </c>
      <c r="I434" s="2">
        <v>20</v>
      </c>
      <c r="J434" s="2">
        <v>13260</v>
      </c>
      <c r="K434" s="13">
        <f>VLOOKUP(C434,Summary!$D$6:$E$12,2,0)</f>
        <v>0.19</v>
      </c>
      <c r="L434" s="2" t="s">
        <v>83</v>
      </c>
      <c r="M434" s="15">
        <f t="shared" si="6"/>
        <v>2519.4</v>
      </c>
      <c r="N434" s="2">
        <v>1193.4000000000001</v>
      </c>
      <c r="O434" s="2">
        <v>12066.6</v>
      </c>
      <c r="P434" s="2">
        <v>6630</v>
      </c>
      <c r="Q434" s="2">
        <v>5436.6</v>
      </c>
      <c r="R434" s="1">
        <v>44987</v>
      </c>
    </row>
    <row r="435" spans="1:18" x14ac:dyDescent="0.25">
      <c r="A435">
        <v>89782</v>
      </c>
      <c r="B435" t="s">
        <v>39</v>
      </c>
      <c r="C435" t="s">
        <v>49</v>
      </c>
      <c r="D435" t="s">
        <v>35</v>
      </c>
      <c r="E435" t="s">
        <v>45</v>
      </c>
      <c r="F435">
        <v>1283</v>
      </c>
      <c r="G435" t="str">
        <f>_xlfn.XLOOKUP(C435,Summary!$D$6:$D$12,Summary!$C$6:$C$12)</f>
        <v xml:space="preserve">Klaas </v>
      </c>
      <c r="H435" s="2">
        <v>5</v>
      </c>
      <c r="I435" s="2">
        <v>300</v>
      </c>
      <c r="J435" s="2">
        <v>384900</v>
      </c>
      <c r="K435" s="13">
        <f>VLOOKUP(C435,Summary!$D$6:$E$12,2,0)</f>
        <v>0.24</v>
      </c>
      <c r="L435" s="2" t="s">
        <v>84</v>
      </c>
      <c r="M435" s="15">
        <f t="shared" si="6"/>
        <v>0</v>
      </c>
      <c r="N435" s="2">
        <v>30792</v>
      </c>
      <c r="O435" s="2">
        <v>354108</v>
      </c>
      <c r="P435" s="2">
        <v>320750</v>
      </c>
      <c r="Q435" s="2">
        <v>33358</v>
      </c>
      <c r="R435" s="1">
        <v>45159</v>
      </c>
    </row>
    <row r="436" spans="1:18" x14ac:dyDescent="0.25">
      <c r="A436">
        <v>68886</v>
      </c>
      <c r="B436" t="s">
        <v>29</v>
      </c>
      <c r="C436" t="s">
        <v>47</v>
      </c>
      <c r="D436" t="s">
        <v>41</v>
      </c>
      <c r="E436" t="s">
        <v>44</v>
      </c>
      <c r="F436">
        <v>362</v>
      </c>
      <c r="G436" t="str">
        <f>_xlfn.XLOOKUP(C436,Summary!$D$6:$D$12,Summary!$C$6:$C$12)</f>
        <v>Pedro</v>
      </c>
      <c r="H436" s="2">
        <v>120</v>
      </c>
      <c r="I436" s="2">
        <v>7</v>
      </c>
      <c r="J436" s="2">
        <v>2534</v>
      </c>
      <c r="K436" s="13">
        <f>VLOOKUP(C436,Summary!$D$6:$E$12,2,0)</f>
        <v>0.21</v>
      </c>
      <c r="L436" s="2" t="s">
        <v>83</v>
      </c>
      <c r="M436" s="15">
        <f t="shared" si="6"/>
        <v>532.14</v>
      </c>
      <c r="N436" s="2">
        <v>25.34</v>
      </c>
      <c r="O436" s="2">
        <v>2508.66</v>
      </c>
      <c r="P436" s="2">
        <v>1810</v>
      </c>
      <c r="Q436" s="2">
        <v>698.65999999999985</v>
      </c>
      <c r="R436" s="1">
        <v>44927</v>
      </c>
    </row>
    <row r="437" spans="1:18" x14ac:dyDescent="0.25">
      <c r="A437">
        <v>46626</v>
      </c>
      <c r="B437" t="s">
        <v>36</v>
      </c>
      <c r="C437" t="s">
        <v>37</v>
      </c>
      <c r="D437" t="s">
        <v>40</v>
      </c>
      <c r="E437" t="s">
        <v>44</v>
      </c>
      <c r="F437">
        <v>766</v>
      </c>
      <c r="G437" t="str">
        <f>_xlfn.XLOOKUP(C437,Summary!$D$6:$D$12,Summary!$C$6:$C$12)</f>
        <v>Ciarán</v>
      </c>
      <c r="H437" s="2">
        <v>10</v>
      </c>
      <c r="I437" s="2">
        <v>12</v>
      </c>
      <c r="J437" s="2">
        <v>9192</v>
      </c>
      <c r="K437" s="13">
        <f>VLOOKUP(C437,Summary!$D$6:$E$12,2,0)</f>
        <v>0.23</v>
      </c>
      <c r="L437" s="2" t="s">
        <v>83</v>
      </c>
      <c r="M437" s="15">
        <f t="shared" si="6"/>
        <v>2114.1600000000003</v>
      </c>
      <c r="N437" s="2">
        <v>91.92</v>
      </c>
      <c r="O437" s="2">
        <v>9100.08</v>
      </c>
      <c r="P437" s="2">
        <v>2298</v>
      </c>
      <c r="Q437" s="2">
        <v>6802.08</v>
      </c>
      <c r="R437" s="1">
        <v>45212</v>
      </c>
    </row>
    <row r="438" spans="1:18" x14ac:dyDescent="0.25">
      <c r="A438">
        <v>16647</v>
      </c>
      <c r="B438" t="s">
        <v>38</v>
      </c>
      <c r="C438" t="s">
        <v>48</v>
      </c>
      <c r="D438" t="s">
        <v>41</v>
      </c>
      <c r="E438" t="s">
        <v>46</v>
      </c>
      <c r="F438">
        <v>2438</v>
      </c>
      <c r="G438" t="str">
        <f>_xlfn.XLOOKUP(C438,Summary!$D$6:$D$12,Summary!$C$6:$C$12)</f>
        <v>Luigi</v>
      </c>
      <c r="H438" s="2">
        <v>120</v>
      </c>
      <c r="I438" s="2">
        <v>125</v>
      </c>
      <c r="J438" s="2">
        <v>304750</v>
      </c>
      <c r="K438" s="13">
        <f>VLOOKUP(C438,Summary!$D$6:$E$12,2,0)</f>
        <v>0.22</v>
      </c>
      <c r="L438" s="2" t="s">
        <v>84</v>
      </c>
      <c r="M438" s="15">
        <f t="shared" si="6"/>
        <v>0</v>
      </c>
      <c r="N438" s="2">
        <v>45712.5</v>
      </c>
      <c r="O438" s="2">
        <v>259037.5</v>
      </c>
      <c r="P438" s="2">
        <v>292560</v>
      </c>
      <c r="Q438" s="2">
        <v>-33522.5</v>
      </c>
      <c r="R438" s="1">
        <v>45166</v>
      </c>
    </row>
    <row r="439" spans="1:18" x14ac:dyDescent="0.25">
      <c r="A439">
        <v>27517</v>
      </c>
      <c r="B439" t="s">
        <v>29</v>
      </c>
      <c r="C439" t="s">
        <v>49</v>
      </c>
      <c r="D439" t="s">
        <v>30</v>
      </c>
      <c r="E439" t="s">
        <v>44</v>
      </c>
      <c r="F439">
        <v>831</v>
      </c>
      <c r="G439" t="str">
        <f>_xlfn.XLOOKUP(C439,Summary!$D$6:$D$12,Summary!$C$6:$C$12)</f>
        <v xml:space="preserve">Klaas </v>
      </c>
      <c r="H439" s="2">
        <v>3</v>
      </c>
      <c r="I439" s="2">
        <v>20</v>
      </c>
      <c r="J439" s="2">
        <v>16620</v>
      </c>
      <c r="K439" s="13">
        <f>VLOOKUP(C439,Summary!$D$6:$E$12,2,0)</f>
        <v>0.24</v>
      </c>
      <c r="L439" s="2" t="s">
        <v>84</v>
      </c>
      <c r="M439" s="15">
        <f t="shared" si="6"/>
        <v>0</v>
      </c>
      <c r="N439" s="2">
        <v>498.6</v>
      </c>
      <c r="O439" s="2">
        <v>16121.4</v>
      </c>
      <c r="P439" s="2">
        <v>8310</v>
      </c>
      <c r="Q439" s="2">
        <v>7811.4</v>
      </c>
      <c r="R439" s="1">
        <v>45173</v>
      </c>
    </row>
    <row r="440" spans="1:18" x14ac:dyDescent="0.25">
      <c r="A440">
        <v>10128</v>
      </c>
      <c r="B440" t="s">
        <v>39</v>
      </c>
      <c r="C440" t="s">
        <v>32</v>
      </c>
      <c r="D440" t="s">
        <v>30</v>
      </c>
      <c r="E440" t="s">
        <v>44</v>
      </c>
      <c r="F440">
        <v>2021</v>
      </c>
      <c r="G440" t="str">
        <f>_xlfn.XLOOKUP(C440,Summary!$D$6:$D$12,Summary!$C$6:$C$12)</f>
        <v>Bertha</v>
      </c>
      <c r="H440" s="2">
        <v>3</v>
      </c>
      <c r="I440" s="2">
        <v>300</v>
      </c>
      <c r="J440" s="2">
        <v>606300</v>
      </c>
      <c r="K440" s="13">
        <f>VLOOKUP(C440,Summary!$D$6:$E$12,2,0)</f>
        <v>0.19</v>
      </c>
      <c r="L440" s="2" t="s">
        <v>84</v>
      </c>
      <c r="M440" s="15">
        <f t="shared" si="6"/>
        <v>0</v>
      </c>
      <c r="N440" s="2">
        <v>24252</v>
      </c>
      <c r="O440" s="2">
        <v>582048</v>
      </c>
      <c r="P440" s="2">
        <v>505250</v>
      </c>
      <c r="Q440" s="2">
        <v>76798</v>
      </c>
      <c r="R440" s="1">
        <v>45273</v>
      </c>
    </row>
    <row r="441" spans="1:18" x14ac:dyDescent="0.25">
      <c r="A441">
        <v>88111</v>
      </c>
      <c r="B441" t="s">
        <v>29</v>
      </c>
      <c r="C441" t="s">
        <v>47</v>
      </c>
      <c r="D441" t="s">
        <v>42</v>
      </c>
      <c r="E441" t="s">
        <v>45</v>
      </c>
      <c r="F441">
        <v>1123</v>
      </c>
      <c r="G441" t="str">
        <f>_xlfn.XLOOKUP(C441,Summary!$D$6:$D$12,Summary!$C$6:$C$12)</f>
        <v>Pedro</v>
      </c>
      <c r="H441" s="2">
        <v>250</v>
      </c>
      <c r="I441" s="2">
        <v>20</v>
      </c>
      <c r="J441" s="2">
        <v>22460</v>
      </c>
      <c r="K441" s="13">
        <f>VLOOKUP(C441,Summary!$D$6:$E$12,2,0)</f>
        <v>0.21</v>
      </c>
      <c r="L441" s="2" t="s">
        <v>84</v>
      </c>
      <c r="M441" s="15">
        <f t="shared" si="6"/>
        <v>0</v>
      </c>
      <c r="N441" s="2">
        <v>1347.6</v>
      </c>
      <c r="O441" s="2">
        <v>21112.400000000001</v>
      </c>
      <c r="P441" s="2">
        <v>11230</v>
      </c>
      <c r="Q441" s="2">
        <v>9882.4000000000015</v>
      </c>
      <c r="R441" s="1">
        <v>45268</v>
      </c>
    </row>
    <row r="442" spans="1:18" x14ac:dyDescent="0.25">
      <c r="A442">
        <v>66170</v>
      </c>
      <c r="B442" t="s">
        <v>29</v>
      </c>
      <c r="C442" t="s">
        <v>49</v>
      </c>
      <c r="D442" t="s">
        <v>40</v>
      </c>
      <c r="E442" t="s">
        <v>46</v>
      </c>
      <c r="F442">
        <v>2428</v>
      </c>
      <c r="G442" t="str">
        <f>_xlfn.XLOOKUP(C442,Summary!$D$6:$D$12,Summary!$C$6:$C$12)</f>
        <v xml:space="preserve">Klaas </v>
      </c>
      <c r="H442" s="2">
        <v>10</v>
      </c>
      <c r="I442" s="2">
        <v>20</v>
      </c>
      <c r="J442" s="2">
        <v>48560</v>
      </c>
      <c r="K442" s="13">
        <f>VLOOKUP(C442,Summary!$D$6:$E$12,2,0)</f>
        <v>0.24</v>
      </c>
      <c r="L442" s="2" t="s">
        <v>84</v>
      </c>
      <c r="M442" s="15">
        <f t="shared" si="6"/>
        <v>0</v>
      </c>
      <c r="N442" s="2">
        <v>6798.4</v>
      </c>
      <c r="O442" s="2">
        <v>41761.599999999999</v>
      </c>
      <c r="P442" s="2">
        <v>24280</v>
      </c>
      <c r="Q442" s="2">
        <v>17481.599999999999</v>
      </c>
      <c r="R442" s="1">
        <v>45243</v>
      </c>
    </row>
    <row r="443" spans="1:18" x14ac:dyDescent="0.25">
      <c r="A443">
        <v>28680</v>
      </c>
      <c r="B443" t="s">
        <v>36</v>
      </c>
      <c r="C443" t="s">
        <v>32</v>
      </c>
      <c r="D443" t="s">
        <v>35</v>
      </c>
      <c r="E443" t="s">
        <v>31</v>
      </c>
      <c r="F443">
        <v>1545</v>
      </c>
      <c r="G443" t="str">
        <f>_xlfn.XLOOKUP(C443,Summary!$D$6:$D$12,Summary!$C$6:$C$12)</f>
        <v>Bertha</v>
      </c>
      <c r="H443" s="2">
        <v>5</v>
      </c>
      <c r="I443" s="2">
        <v>12</v>
      </c>
      <c r="J443" s="2">
        <v>18540</v>
      </c>
      <c r="K443" s="13">
        <f>VLOOKUP(C443,Summary!$D$6:$E$12,2,0)</f>
        <v>0.19</v>
      </c>
      <c r="L443" s="2" t="s">
        <v>83</v>
      </c>
      <c r="M443" s="15">
        <f t="shared" si="6"/>
        <v>3522.6</v>
      </c>
      <c r="N443" s="2">
        <v>0</v>
      </c>
      <c r="O443" s="2">
        <v>18540</v>
      </c>
      <c r="P443" s="2">
        <v>4635</v>
      </c>
      <c r="Q443" s="2">
        <v>13905</v>
      </c>
      <c r="R443" s="1">
        <v>45188</v>
      </c>
    </row>
    <row r="444" spans="1:18" x14ac:dyDescent="0.25">
      <c r="A444">
        <v>15265</v>
      </c>
      <c r="B444" t="s">
        <v>39</v>
      </c>
      <c r="C444" t="s">
        <v>34</v>
      </c>
      <c r="D444" t="s">
        <v>35</v>
      </c>
      <c r="E444" t="s">
        <v>46</v>
      </c>
      <c r="F444">
        <v>1773</v>
      </c>
      <c r="G444" t="str">
        <f>_xlfn.XLOOKUP(C444,Summary!$D$6:$D$12,Summary!$C$6:$C$12)</f>
        <v>Francoise</v>
      </c>
      <c r="H444" s="2">
        <v>5</v>
      </c>
      <c r="I444" s="2">
        <v>300</v>
      </c>
      <c r="J444" s="2">
        <v>531900</v>
      </c>
      <c r="K444" s="13">
        <f>VLOOKUP(C444,Summary!$D$6:$E$12,2,0)</f>
        <v>0.2</v>
      </c>
      <c r="L444" s="2" t="s">
        <v>83</v>
      </c>
      <c r="M444" s="15">
        <f t="shared" si="6"/>
        <v>106380</v>
      </c>
      <c r="N444" s="2">
        <v>63828</v>
      </c>
      <c r="O444" s="2">
        <v>468072</v>
      </c>
      <c r="P444" s="2">
        <v>443250</v>
      </c>
      <c r="Q444" s="2">
        <v>24822</v>
      </c>
      <c r="R444" s="1">
        <v>44961</v>
      </c>
    </row>
    <row r="445" spans="1:18" x14ac:dyDescent="0.25">
      <c r="A445">
        <v>93104</v>
      </c>
      <c r="B445" t="s">
        <v>29</v>
      </c>
      <c r="C445" t="s">
        <v>47</v>
      </c>
      <c r="D445" t="s">
        <v>43</v>
      </c>
      <c r="E445" t="s">
        <v>46</v>
      </c>
      <c r="F445">
        <v>2039</v>
      </c>
      <c r="G445" t="str">
        <f>_xlfn.XLOOKUP(C445,Summary!$D$6:$D$12,Summary!$C$6:$C$12)</f>
        <v>Pedro</v>
      </c>
      <c r="H445" s="2">
        <v>260</v>
      </c>
      <c r="I445" s="2">
        <v>20</v>
      </c>
      <c r="J445" s="2">
        <v>40780</v>
      </c>
      <c r="K445" s="13">
        <f>VLOOKUP(C445,Summary!$D$6:$E$12,2,0)</f>
        <v>0.21</v>
      </c>
      <c r="L445" s="2" t="s">
        <v>84</v>
      </c>
      <c r="M445" s="15">
        <f t="shared" si="6"/>
        <v>0</v>
      </c>
      <c r="N445" s="2">
        <v>4078</v>
      </c>
      <c r="O445" s="2">
        <v>36702</v>
      </c>
      <c r="P445" s="2">
        <v>20390</v>
      </c>
      <c r="Q445" s="2">
        <v>16312</v>
      </c>
      <c r="R445" s="1">
        <v>45245</v>
      </c>
    </row>
    <row r="446" spans="1:18" x14ac:dyDescent="0.25">
      <c r="A446">
        <v>79740</v>
      </c>
      <c r="B446" t="s">
        <v>33</v>
      </c>
      <c r="C446" t="s">
        <v>47</v>
      </c>
      <c r="D446" t="s">
        <v>30</v>
      </c>
      <c r="E446" t="s">
        <v>31</v>
      </c>
      <c r="F446">
        <v>2470</v>
      </c>
      <c r="G446" t="str">
        <f>_xlfn.XLOOKUP(C446,Summary!$D$6:$D$12,Summary!$C$6:$C$12)</f>
        <v>Pedro</v>
      </c>
      <c r="H446" s="2">
        <v>3</v>
      </c>
      <c r="I446" s="2">
        <v>15</v>
      </c>
      <c r="J446" s="2">
        <v>37050</v>
      </c>
      <c r="K446" s="13">
        <f>VLOOKUP(C446,Summary!$D$6:$E$12,2,0)</f>
        <v>0.21</v>
      </c>
      <c r="L446" s="2" t="s">
        <v>83</v>
      </c>
      <c r="M446" s="15">
        <f t="shared" si="6"/>
        <v>7780.5</v>
      </c>
      <c r="N446" s="2">
        <v>0</v>
      </c>
      <c r="O446" s="2">
        <v>37050</v>
      </c>
      <c r="P446" s="2">
        <v>24700</v>
      </c>
      <c r="Q446" s="2">
        <v>12350</v>
      </c>
      <c r="R446" s="1">
        <v>45197</v>
      </c>
    </row>
    <row r="447" spans="1:18" x14ac:dyDescent="0.25">
      <c r="A447">
        <v>41947</v>
      </c>
      <c r="B447" t="s">
        <v>29</v>
      </c>
      <c r="C447" t="s">
        <v>49</v>
      </c>
      <c r="D447" t="s">
        <v>42</v>
      </c>
      <c r="E447" t="s">
        <v>45</v>
      </c>
      <c r="F447">
        <v>1389</v>
      </c>
      <c r="G447" t="str">
        <f>_xlfn.XLOOKUP(C447,Summary!$D$6:$D$12,Summary!$C$6:$C$12)</f>
        <v xml:space="preserve">Klaas </v>
      </c>
      <c r="H447" s="2">
        <v>250</v>
      </c>
      <c r="I447" s="2">
        <v>20</v>
      </c>
      <c r="J447" s="2">
        <v>27780</v>
      </c>
      <c r="K447" s="13">
        <f>VLOOKUP(C447,Summary!$D$6:$E$12,2,0)</f>
        <v>0.24</v>
      </c>
      <c r="L447" s="2" t="s">
        <v>83</v>
      </c>
      <c r="M447" s="15">
        <f t="shared" si="6"/>
        <v>6667.2</v>
      </c>
      <c r="N447" s="2">
        <v>1389</v>
      </c>
      <c r="O447" s="2">
        <v>26391</v>
      </c>
      <c r="P447" s="2">
        <v>13890</v>
      </c>
      <c r="Q447" s="2">
        <v>12501</v>
      </c>
      <c r="R447" s="1">
        <v>45162</v>
      </c>
    </row>
    <row r="448" spans="1:18" x14ac:dyDescent="0.25">
      <c r="A448">
        <v>55250</v>
      </c>
      <c r="B448" t="s">
        <v>36</v>
      </c>
      <c r="C448" t="s">
        <v>48</v>
      </c>
      <c r="D448" t="s">
        <v>42</v>
      </c>
      <c r="E448" t="s">
        <v>45</v>
      </c>
      <c r="F448">
        <v>1956</v>
      </c>
      <c r="G448" t="str">
        <f>_xlfn.XLOOKUP(C448,Summary!$D$6:$D$12,Summary!$C$6:$C$12)</f>
        <v>Luigi</v>
      </c>
      <c r="H448" s="2">
        <v>250</v>
      </c>
      <c r="I448" s="2">
        <v>12</v>
      </c>
      <c r="J448" s="2">
        <v>23472</v>
      </c>
      <c r="K448" s="13">
        <f>VLOOKUP(C448,Summary!$D$6:$E$12,2,0)</f>
        <v>0.22</v>
      </c>
      <c r="L448" s="2" t="s">
        <v>83</v>
      </c>
      <c r="M448" s="15">
        <f t="shared" si="6"/>
        <v>5163.84</v>
      </c>
      <c r="N448" s="2">
        <v>2112.48</v>
      </c>
      <c r="O448" s="2">
        <v>21359.52</v>
      </c>
      <c r="P448" s="2">
        <v>5868</v>
      </c>
      <c r="Q448" s="2">
        <v>15491.52</v>
      </c>
      <c r="R448" s="1">
        <v>45091</v>
      </c>
    </row>
    <row r="449" spans="1:18" x14ac:dyDescent="0.25">
      <c r="A449">
        <v>29185</v>
      </c>
      <c r="B449" t="s">
        <v>36</v>
      </c>
      <c r="C449" t="s">
        <v>49</v>
      </c>
      <c r="D449" t="s">
        <v>30</v>
      </c>
      <c r="E449" t="s">
        <v>44</v>
      </c>
      <c r="F449">
        <v>1295</v>
      </c>
      <c r="G449" t="str">
        <f>_xlfn.XLOOKUP(C449,Summary!$D$6:$D$12,Summary!$C$6:$C$12)</f>
        <v xml:space="preserve">Klaas </v>
      </c>
      <c r="H449" s="2">
        <v>3</v>
      </c>
      <c r="I449" s="2">
        <v>12</v>
      </c>
      <c r="J449" s="2">
        <v>15540</v>
      </c>
      <c r="K449" s="13">
        <f>VLOOKUP(C449,Summary!$D$6:$E$12,2,0)</f>
        <v>0.24</v>
      </c>
      <c r="L449" s="2" t="s">
        <v>83</v>
      </c>
      <c r="M449" s="15">
        <f t="shared" si="6"/>
        <v>3729.6</v>
      </c>
      <c r="N449" s="2">
        <v>310.8</v>
      </c>
      <c r="O449" s="2">
        <v>15229.2</v>
      </c>
      <c r="P449" s="2">
        <v>3885</v>
      </c>
      <c r="Q449" s="2">
        <v>11344.2</v>
      </c>
      <c r="R449" s="1">
        <v>45026</v>
      </c>
    </row>
    <row r="450" spans="1:18" x14ac:dyDescent="0.25">
      <c r="A450">
        <v>52336</v>
      </c>
      <c r="B450" t="s">
        <v>29</v>
      </c>
      <c r="C450" t="s">
        <v>48</v>
      </c>
      <c r="D450" t="s">
        <v>30</v>
      </c>
      <c r="E450" t="s">
        <v>45</v>
      </c>
      <c r="F450">
        <v>1761</v>
      </c>
      <c r="G450" t="str">
        <f>_xlfn.XLOOKUP(C450,Summary!$D$6:$D$12,Summary!$C$6:$C$12)</f>
        <v>Luigi</v>
      </c>
      <c r="H450" s="2">
        <v>3</v>
      </c>
      <c r="I450" s="2">
        <v>350</v>
      </c>
      <c r="J450" s="2">
        <v>616350</v>
      </c>
      <c r="K450" s="13">
        <f>VLOOKUP(C450,Summary!$D$6:$E$12,2,0)</f>
        <v>0.22</v>
      </c>
      <c r="L450" s="2" t="s">
        <v>83</v>
      </c>
      <c r="M450" s="15">
        <f t="shared" si="6"/>
        <v>135597</v>
      </c>
      <c r="N450" s="2">
        <v>43144.5</v>
      </c>
      <c r="O450" s="2">
        <v>573205.5</v>
      </c>
      <c r="P450" s="2">
        <v>457860</v>
      </c>
      <c r="Q450" s="2">
        <v>115345.5</v>
      </c>
      <c r="R450" s="1">
        <v>45005</v>
      </c>
    </row>
    <row r="451" spans="1:18" x14ac:dyDescent="0.25">
      <c r="A451">
        <v>77580</v>
      </c>
      <c r="B451" t="s">
        <v>29</v>
      </c>
      <c r="C451" t="s">
        <v>34</v>
      </c>
      <c r="D451" t="s">
        <v>40</v>
      </c>
      <c r="E451" t="s">
        <v>45</v>
      </c>
      <c r="F451">
        <v>2136</v>
      </c>
      <c r="G451" t="str">
        <f>_xlfn.XLOOKUP(C451,Summary!$D$6:$D$12,Summary!$C$6:$C$12)</f>
        <v>Francoise</v>
      </c>
      <c r="H451" s="2">
        <v>10</v>
      </c>
      <c r="I451" s="2">
        <v>7</v>
      </c>
      <c r="J451" s="2">
        <v>14952</v>
      </c>
      <c r="K451" s="13">
        <f>VLOOKUP(C451,Summary!$D$6:$E$12,2,0)</f>
        <v>0.2</v>
      </c>
      <c r="L451" s="2" t="s">
        <v>84</v>
      </c>
      <c r="M451" s="15">
        <f t="shared" ref="M451:M514" si="7">IF(L451="Yes",J451*K451,0)</f>
        <v>0</v>
      </c>
      <c r="N451" s="2">
        <v>747.6</v>
      </c>
      <c r="O451" s="2">
        <v>14204.4</v>
      </c>
      <c r="P451" s="2">
        <v>10680</v>
      </c>
      <c r="Q451" s="2">
        <v>3524.3999999999996</v>
      </c>
      <c r="R451" s="1">
        <v>45212</v>
      </c>
    </row>
    <row r="452" spans="1:18" x14ac:dyDescent="0.25">
      <c r="A452">
        <v>34298</v>
      </c>
      <c r="B452" t="s">
        <v>39</v>
      </c>
      <c r="C452" t="s">
        <v>48</v>
      </c>
      <c r="D452" t="s">
        <v>42</v>
      </c>
      <c r="E452" t="s">
        <v>46</v>
      </c>
      <c r="F452">
        <v>1010</v>
      </c>
      <c r="G452" t="str">
        <f>_xlfn.XLOOKUP(C452,Summary!$D$6:$D$12,Summary!$C$6:$C$12)</f>
        <v>Luigi</v>
      </c>
      <c r="H452" s="2">
        <v>250</v>
      </c>
      <c r="I452" s="2">
        <v>300</v>
      </c>
      <c r="J452" s="2">
        <v>303000</v>
      </c>
      <c r="K452" s="13">
        <f>VLOOKUP(C452,Summary!$D$6:$E$12,2,0)</f>
        <v>0.22</v>
      </c>
      <c r="L452" s="2" t="s">
        <v>83</v>
      </c>
      <c r="M452" s="15">
        <f t="shared" si="7"/>
        <v>66660</v>
      </c>
      <c r="N452" s="2">
        <v>42420</v>
      </c>
      <c r="O452" s="2">
        <v>260580</v>
      </c>
      <c r="P452" s="2">
        <v>252500</v>
      </c>
      <c r="Q452" s="2">
        <v>8080</v>
      </c>
      <c r="R452" s="1">
        <v>44973</v>
      </c>
    </row>
    <row r="453" spans="1:18" x14ac:dyDescent="0.25">
      <c r="A453">
        <v>90957</v>
      </c>
      <c r="B453" t="s">
        <v>29</v>
      </c>
      <c r="C453" t="s">
        <v>49</v>
      </c>
      <c r="D453" t="s">
        <v>41</v>
      </c>
      <c r="E453" t="s">
        <v>45</v>
      </c>
      <c r="F453">
        <v>1269</v>
      </c>
      <c r="G453" t="str">
        <f>_xlfn.XLOOKUP(C453,Summary!$D$6:$D$12,Summary!$C$6:$C$12)</f>
        <v xml:space="preserve">Klaas </v>
      </c>
      <c r="H453" s="2">
        <v>120</v>
      </c>
      <c r="I453" s="2">
        <v>350</v>
      </c>
      <c r="J453" s="2">
        <v>444150</v>
      </c>
      <c r="K453" s="13">
        <f>VLOOKUP(C453,Summary!$D$6:$E$12,2,0)</f>
        <v>0.24</v>
      </c>
      <c r="L453" s="2" t="s">
        <v>84</v>
      </c>
      <c r="M453" s="15">
        <f t="shared" si="7"/>
        <v>0</v>
      </c>
      <c r="N453" s="2">
        <v>39973.5</v>
      </c>
      <c r="O453" s="2">
        <v>404176.5</v>
      </c>
      <c r="P453" s="2">
        <v>329940</v>
      </c>
      <c r="Q453" s="2">
        <v>74236.5</v>
      </c>
      <c r="R453" s="1">
        <v>45062</v>
      </c>
    </row>
    <row r="454" spans="1:18" x14ac:dyDescent="0.25">
      <c r="A454">
        <v>57507</v>
      </c>
      <c r="B454" t="s">
        <v>29</v>
      </c>
      <c r="C454" t="s">
        <v>48</v>
      </c>
      <c r="D454" t="s">
        <v>30</v>
      </c>
      <c r="E454" t="s">
        <v>45</v>
      </c>
      <c r="F454">
        <v>570</v>
      </c>
      <c r="G454" t="str">
        <f>_xlfn.XLOOKUP(C454,Summary!$D$6:$D$12,Summary!$C$6:$C$12)</f>
        <v>Luigi</v>
      </c>
      <c r="H454" s="2">
        <v>3</v>
      </c>
      <c r="I454" s="2">
        <v>7</v>
      </c>
      <c r="J454" s="2">
        <v>3990</v>
      </c>
      <c r="K454" s="13">
        <f>VLOOKUP(C454,Summary!$D$6:$E$12,2,0)</f>
        <v>0.22</v>
      </c>
      <c r="L454" s="2" t="s">
        <v>84</v>
      </c>
      <c r="M454" s="15">
        <f t="shared" si="7"/>
        <v>0</v>
      </c>
      <c r="N454" s="2">
        <v>199.5</v>
      </c>
      <c r="O454" s="2">
        <v>3790.5</v>
      </c>
      <c r="P454" s="2">
        <v>2850</v>
      </c>
      <c r="Q454" s="2">
        <v>940.5</v>
      </c>
      <c r="R454" s="1">
        <v>45272</v>
      </c>
    </row>
    <row r="455" spans="1:18" x14ac:dyDescent="0.25">
      <c r="A455">
        <v>35175</v>
      </c>
      <c r="B455" t="s">
        <v>39</v>
      </c>
      <c r="C455" t="s">
        <v>37</v>
      </c>
      <c r="D455" t="s">
        <v>30</v>
      </c>
      <c r="E455" t="s">
        <v>44</v>
      </c>
      <c r="F455">
        <v>689</v>
      </c>
      <c r="G455" t="str">
        <f>_xlfn.XLOOKUP(C455,Summary!$D$6:$D$12,Summary!$C$6:$C$12)</f>
        <v>Ciarán</v>
      </c>
      <c r="H455" s="2">
        <v>3</v>
      </c>
      <c r="I455" s="2">
        <v>300</v>
      </c>
      <c r="J455" s="2">
        <v>206700</v>
      </c>
      <c r="K455" s="13">
        <f>VLOOKUP(C455,Summary!$D$6:$E$12,2,0)</f>
        <v>0.23</v>
      </c>
      <c r="L455" s="2" t="s">
        <v>83</v>
      </c>
      <c r="M455" s="15">
        <f t="shared" si="7"/>
        <v>47541</v>
      </c>
      <c r="N455" s="2">
        <v>6201</v>
      </c>
      <c r="O455" s="2">
        <v>200499</v>
      </c>
      <c r="P455" s="2">
        <v>172250</v>
      </c>
      <c r="Q455" s="2">
        <v>28249</v>
      </c>
      <c r="R455" s="1">
        <v>45287</v>
      </c>
    </row>
    <row r="456" spans="1:18" x14ac:dyDescent="0.25">
      <c r="A456">
        <v>17414</v>
      </c>
      <c r="B456" t="s">
        <v>29</v>
      </c>
      <c r="C456" t="s">
        <v>34</v>
      </c>
      <c r="D456" t="s">
        <v>41</v>
      </c>
      <c r="E456" t="s">
        <v>44</v>
      </c>
      <c r="F456">
        <v>3864</v>
      </c>
      <c r="G456" t="str">
        <f>_xlfn.XLOOKUP(C456,Summary!$D$6:$D$12,Summary!$C$6:$C$12)</f>
        <v>Francoise</v>
      </c>
      <c r="H456" s="2">
        <v>120</v>
      </c>
      <c r="I456" s="2">
        <v>20</v>
      </c>
      <c r="J456" s="2">
        <v>77280</v>
      </c>
      <c r="K456" s="13">
        <f>VLOOKUP(C456,Summary!$D$6:$E$12,2,0)</f>
        <v>0.2</v>
      </c>
      <c r="L456" s="2" t="s">
        <v>83</v>
      </c>
      <c r="M456" s="15">
        <f t="shared" si="7"/>
        <v>15456</v>
      </c>
      <c r="N456" s="2">
        <v>772.80000000000007</v>
      </c>
      <c r="O456" s="2">
        <v>76507.200000000012</v>
      </c>
      <c r="P456" s="2">
        <v>38640</v>
      </c>
      <c r="Q456" s="2">
        <v>37867.200000000004</v>
      </c>
      <c r="R456" s="1">
        <v>45189</v>
      </c>
    </row>
    <row r="457" spans="1:18" x14ac:dyDescent="0.25">
      <c r="A457">
        <v>28893</v>
      </c>
      <c r="B457" t="s">
        <v>29</v>
      </c>
      <c r="C457" t="s">
        <v>34</v>
      </c>
      <c r="D457" t="s">
        <v>42</v>
      </c>
      <c r="E457" t="s">
        <v>45</v>
      </c>
      <c r="F457">
        <v>2487</v>
      </c>
      <c r="G457" t="str">
        <f>_xlfn.XLOOKUP(C457,Summary!$D$6:$D$12,Summary!$C$6:$C$12)</f>
        <v>Francoise</v>
      </c>
      <c r="H457" s="2">
        <v>250</v>
      </c>
      <c r="I457" s="2">
        <v>7</v>
      </c>
      <c r="J457" s="2">
        <v>17409</v>
      </c>
      <c r="K457" s="13">
        <f>VLOOKUP(C457,Summary!$D$6:$E$12,2,0)</f>
        <v>0.2</v>
      </c>
      <c r="L457" s="2" t="s">
        <v>84</v>
      </c>
      <c r="M457" s="15">
        <f t="shared" si="7"/>
        <v>0</v>
      </c>
      <c r="N457" s="2">
        <v>870.45</v>
      </c>
      <c r="O457" s="2">
        <v>16538.55</v>
      </c>
      <c r="P457" s="2">
        <v>12435</v>
      </c>
      <c r="Q457" s="2">
        <v>4103.5499999999993</v>
      </c>
      <c r="R457" s="1">
        <v>45029</v>
      </c>
    </row>
    <row r="458" spans="1:18" x14ac:dyDescent="0.25">
      <c r="A458">
        <v>19084</v>
      </c>
      <c r="B458" t="s">
        <v>38</v>
      </c>
      <c r="C458" t="s">
        <v>48</v>
      </c>
      <c r="D458" t="s">
        <v>35</v>
      </c>
      <c r="E458" t="s">
        <v>46</v>
      </c>
      <c r="F458">
        <v>1804</v>
      </c>
      <c r="G458" t="str">
        <f>_xlfn.XLOOKUP(C458,Summary!$D$6:$D$12,Summary!$C$6:$C$12)</f>
        <v>Luigi</v>
      </c>
      <c r="H458" s="2">
        <v>5</v>
      </c>
      <c r="I458" s="2">
        <v>125</v>
      </c>
      <c r="J458" s="2">
        <v>225500</v>
      </c>
      <c r="K458" s="13">
        <f>VLOOKUP(C458,Summary!$D$6:$E$12,2,0)</f>
        <v>0.22</v>
      </c>
      <c r="L458" s="2" t="s">
        <v>84</v>
      </c>
      <c r="M458" s="15">
        <f t="shared" si="7"/>
        <v>0</v>
      </c>
      <c r="N458" s="2">
        <v>22550</v>
      </c>
      <c r="O458" s="2">
        <v>202950</v>
      </c>
      <c r="P458" s="2">
        <v>216480</v>
      </c>
      <c r="Q458" s="2">
        <v>-13530</v>
      </c>
      <c r="R458" s="1">
        <v>45241</v>
      </c>
    </row>
    <row r="459" spans="1:18" x14ac:dyDescent="0.25">
      <c r="A459">
        <v>71398</v>
      </c>
      <c r="B459" t="s">
        <v>36</v>
      </c>
      <c r="C459" t="s">
        <v>48</v>
      </c>
      <c r="D459" t="s">
        <v>40</v>
      </c>
      <c r="E459" t="s">
        <v>46</v>
      </c>
      <c r="F459">
        <v>386</v>
      </c>
      <c r="G459" t="str">
        <f>_xlfn.XLOOKUP(C459,Summary!$D$6:$D$12,Summary!$C$6:$C$12)</f>
        <v>Luigi</v>
      </c>
      <c r="H459" s="2">
        <v>10</v>
      </c>
      <c r="I459" s="2">
        <v>12</v>
      </c>
      <c r="J459" s="2">
        <v>4632</v>
      </c>
      <c r="K459" s="13">
        <f>VLOOKUP(C459,Summary!$D$6:$E$12,2,0)</f>
        <v>0.22</v>
      </c>
      <c r="L459" s="2" t="s">
        <v>84</v>
      </c>
      <c r="M459" s="15">
        <f t="shared" si="7"/>
        <v>0</v>
      </c>
      <c r="N459" s="2">
        <v>463.2</v>
      </c>
      <c r="O459" s="2">
        <v>4168.8</v>
      </c>
      <c r="P459" s="2">
        <v>1158</v>
      </c>
      <c r="Q459" s="2">
        <v>3010.8</v>
      </c>
      <c r="R459" s="1">
        <v>45180</v>
      </c>
    </row>
    <row r="460" spans="1:18" x14ac:dyDescent="0.25">
      <c r="A460">
        <v>80682</v>
      </c>
      <c r="B460" t="s">
        <v>39</v>
      </c>
      <c r="C460" t="s">
        <v>47</v>
      </c>
      <c r="D460" t="s">
        <v>40</v>
      </c>
      <c r="E460" t="s">
        <v>45</v>
      </c>
      <c r="F460">
        <v>2565</v>
      </c>
      <c r="G460" t="str">
        <f>_xlfn.XLOOKUP(C460,Summary!$D$6:$D$12,Summary!$C$6:$C$12)</f>
        <v>Pedro</v>
      </c>
      <c r="H460" s="2">
        <v>10</v>
      </c>
      <c r="I460" s="2">
        <v>300</v>
      </c>
      <c r="J460" s="2">
        <v>769500</v>
      </c>
      <c r="K460" s="13">
        <f>VLOOKUP(C460,Summary!$D$6:$E$12,2,0)</f>
        <v>0.21</v>
      </c>
      <c r="L460" s="2" t="s">
        <v>84</v>
      </c>
      <c r="M460" s="15">
        <f t="shared" si="7"/>
        <v>0</v>
      </c>
      <c r="N460" s="2">
        <v>69255</v>
      </c>
      <c r="O460" s="2">
        <v>700245</v>
      </c>
      <c r="P460" s="2">
        <v>641250</v>
      </c>
      <c r="Q460" s="2">
        <v>58995</v>
      </c>
      <c r="R460" s="1">
        <v>45146</v>
      </c>
    </row>
    <row r="461" spans="1:18" x14ac:dyDescent="0.25">
      <c r="A461">
        <v>47208</v>
      </c>
      <c r="B461" t="s">
        <v>39</v>
      </c>
      <c r="C461" t="s">
        <v>47</v>
      </c>
      <c r="D461" t="s">
        <v>42</v>
      </c>
      <c r="E461" t="s">
        <v>45</v>
      </c>
      <c r="F461">
        <v>2747</v>
      </c>
      <c r="G461" t="str">
        <f>_xlfn.XLOOKUP(C461,Summary!$D$6:$D$12,Summary!$C$6:$C$12)</f>
        <v>Pedro</v>
      </c>
      <c r="H461" s="2">
        <v>250</v>
      </c>
      <c r="I461" s="2">
        <v>300</v>
      </c>
      <c r="J461" s="2">
        <v>824100</v>
      </c>
      <c r="K461" s="13">
        <f>VLOOKUP(C461,Summary!$D$6:$E$12,2,0)</f>
        <v>0.21</v>
      </c>
      <c r="L461" s="2" t="s">
        <v>83</v>
      </c>
      <c r="M461" s="15">
        <f t="shared" si="7"/>
        <v>173061</v>
      </c>
      <c r="N461" s="2">
        <v>57687</v>
      </c>
      <c r="O461" s="2">
        <v>766413</v>
      </c>
      <c r="P461" s="2">
        <v>686750</v>
      </c>
      <c r="Q461" s="2">
        <v>79663</v>
      </c>
      <c r="R461" s="1">
        <v>45124</v>
      </c>
    </row>
    <row r="462" spans="1:18" x14ac:dyDescent="0.25">
      <c r="A462">
        <v>75550</v>
      </c>
      <c r="B462" t="s">
        <v>29</v>
      </c>
      <c r="C462" t="s">
        <v>48</v>
      </c>
      <c r="D462" t="s">
        <v>40</v>
      </c>
      <c r="E462" t="s">
        <v>46</v>
      </c>
      <c r="F462">
        <v>267</v>
      </c>
      <c r="G462" t="str">
        <f>_xlfn.XLOOKUP(C462,Summary!$D$6:$D$12,Summary!$C$6:$C$12)</f>
        <v>Luigi</v>
      </c>
      <c r="H462" s="2">
        <v>10</v>
      </c>
      <c r="I462" s="2">
        <v>20</v>
      </c>
      <c r="J462" s="2">
        <v>5340</v>
      </c>
      <c r="K462" s="13">
        <f>VLOOKUP(C462,Summary!$D$6:$E$12,2,0)</f>
        <v>0.22</v>
      </c>
      <c r="L462" s="2" t="s">
        <v>84</v>
      </c>
      <c r="M462" s="15">
        <f t="shared" si="7"/>
        <v>0</v>
      </c>
      <c r="N462" s="2">
        <v>801</v>
      </c>
      <c r="O462" s="2">
        <v>4539</v>
      </c>
      <c r="P462" s="2">
        <v>2670</v>
      </c>
      <c r="Q462" s="2">
        <v>1869</v>
      </c>
      <c r="R462" s="1">
        <v>45147</v>
      </c>
    </row>
    <row r="463" spans="1:18" x14ac:dyDescent="0.25">
      <c r="A463">
        <v>87004</v>
      </c>
      <c r="B463" t="s">
        <v>29</v>
      </c>
      <c r="C463" t="s">
        <v>48</v>
      </c>
      <c r="D463" t="s">
        <v>35</v>
      </c>
      <c r="E463" t="s">
        <v>46</v>
      </c>
      <c r="F463">
        <v>2996</v>
      </c>
      <c r="G463" t="str">
        <f>_xlfn.XLOOKUP(C463,Summary!$D$6:$D$12,Summary!$C$6:$C$12)</f>
        <v>Luigi</v>
      </c>
      <c r="H463" s="2">
        <v>5</v>
      </c>
      <c r="I463" s="2">
        <v>7</v>
      </c>
      <c r="J463" s="2">
        <v>20972</v>
      </c>
      <c r="K463" s="13">
        <f>VLOOKUP(C463,Summary!$D$6:$E$12,2,0)</f>
        <v>0.22</v>
      </c>
      <c r="L463" s="2" t="s">
        <v>84</v>
      </c>
      <c r="M463" s="15">
        <f t="shared" si="7"/>
        <v>0</v>
      </c>
      <c r="N463" s="2">
        <v>2936.08</v>
      </c>
      <c r="O463" s="2">
        <v>18035.919999999998</v>
      </c>
      <c r="P463" s="2">
        <v>14980</v>
      </c>
      <c r="Q463" s="2">
        <v>3055.9199999999983</v>
      </c>
      <c r="R463" s="1">
        <v>44998</v>
      </c>
    </row>
    <row r="464" spans="1:18" x14ac:dyDescent="0.25">
      <c r="A464">
        <v>15241</v>
      </c>
      <c r="B464" t="s">
        <v>36</v>
      </c>
      <c r="C464" t="s">
        <v>49</v>
      </c>
      <c r="D464" t="s">
        <v>30</v>
      </c>
      <c r="E464" t="s">
        <v>44</v>
      </c>
      <c r="F464">
        <v>1445</v>
      </c>
      <c r="G464" t="str">
        <f>_xlfn.XLOOKUP(C464,Summary!$D$6:$D$12,Summary!$C$6:$C$12)</f>
        <v xml:space="preserve">Klaas </v>
      </c>
      <c r="H464" s="2">
        <v>3</v>
      </c>
      <c r="I464" s="2">
        <v>12</v>
      </c>
      <c r="J464" s="2">
        <v>17340</v>
      </c>
      <c r="K464" s="13">
        <f>VLOOKUP(C464,Summary!$D$6:$E$12,2,0)</f>
        <v>0.24</v>
      </c>
      <c r="L464" s="2" t="s">
        <v>84</v>
      </c>
      <c r="M464" s="15">
        <f t="shared" si="7"/>
        <v>0</v>
      </c>
      <c r="N464" s="2">
        <v>173.4</v>
      </c>
      <c r="O464" s="2">
        <v>17166.599999999999</v>
      </c>
      <c r="P464" s="2">
        <v>4335</v>
      </c>
      <c r="Q464" s="2">
        <v>12831.599999999999</v>
      </c>
      <c r="R464" s="1">
        <v>44974</v>
      </c>
    </row>
    <row r="465" spans="1:18" x14ac:dyDescent="0.25">
      <c r="A465">
        <v>30380</v>
      </c>
      <c r="B465" t="s">
        <v>38</v>
      </c>
      <c r="C465" t="s">
        <v>47</v>
      </c>
      <c r="D465" t="s">
        <v>30</v>
      </c>
      <c r="E465" t="s">
        <v>45</v>
      </c>
      <c r="F465">
        <v>1540</v>
      </c>
      <c r="G465" t="str">
        <f>_xlfn.XLOOKUP(C465,Summary!$D$6:$D$12,Summary!$C$6:$C$12)</f>
        <v>Pedro</v>
      </c>
      <c r="H465" s="2">
        <v>3</v>
      </c>
      <c r="I465" s="2">
        <v>125</v>
      </c>
      <c r="J465" s="2">
        <v>192500</v>
      </c>
      <c r="K465" s="13">
        <f>VLOOKUP(C465,Summary!$D$6:$E$12,2,0)</f>
        <v>0.21</v>
      </c>
      <c r="L465" s="2" t="s">
        <v>84</v>
      </c>
      <c r="M465" s="15">
        <f t="shared" si="7"/>
        <v>0</v>
      </c>
      <c r="N465" s="2">
        <v>15400</v>
      </c>
      <c r="O465" s="2">
        <v>177100</v>
      </c>
      <c r="P465" s="2">
        <v>184800</v>
      </c>
      <c r="Q465" s="2">
        <v>-7700</v>
      </c>
      <c r="R465" s="1">
        <v>44970</v>
      </c>
    </row>
    <row r="466" spans="1:18" x14ac:dyDescent="0.25">
      <c r="A466">
        <v>40276</v>
      </c>
      <c r="B466" t="s">
        <v>39</v>
      </c>
      <c r="C466" t="s">
        <v>48</v>
      </c>
      <c r="D466" t="s">
        <v>43</v>
      </c>
      <c r="E466" t="s">
        <v>46</v>
      </c>
      <c r="F466">
        <v>2993</v>
      </c>
      <c r="G466" t="str">
        <f>_xlfn.XLOOKUP(C466,Summary!$D$6:$D$12,Summary!$C$6:$C$12)</f>
        <v>Luigi</v>
      </c>
      <c r="H466" s="2">
        <v>260</v>
      </c>
      <c r="I466" s="2">
        <v>300</v>
      </c>
      <c r="J466" s="2">
        <v>897900</v>
      </c>
      <c r="K466" s="13">
        <f>VLOOKUP(C466,Summary!$D$6:$E$12,2,0)</f>
        <v>0.22</v>
      </c>
      <c r="L466" s="2" t="s">
        <v>83</v>
      </c>
      <c r="M466" s="15">
        <f t="shared" si="7"/>
        <v>197538</v>
      </c>
      <c r="N466" s="2">
        <v>89790</v>
      </c>
      <c r="O466" s="2">
        <v>808110</v>
      </c>
      <c r="P466" s="2">
        <v>748250</v>
      </c>
      <c r="Q466" s="2">
        <v>59860</v>
      </c>
      <c r="R466" s="1">
        <v>45210</v>
      </c>
    </row>
    <row r="467" spans="1:18" x14ac:dyDescent="0.25">
      <c r="A467">
        <v>90609</v>
      </c>
      <c r="B467" t="s">
        <v>38</v>
      </c>
      <c r="C467" t="s">
        <v>49</v>
      </c>
      <c r="D467" t="s">
        <v>30</v>
      </c>
      <c r="E467" t="s">
        <v>46</v>
      </c>
      <c r="F467">
        <v>2416</v>
      </c>
      <c r="G467" t="str">
        <f>_xlfn.XLOOKUP(C467,Summary!$D$6:$D$12,Summary!$C$6:$C$12)</f>
        <v xml:space="preserve">Klaas </v>
      </c>
      <c r="H467" s="2">
        <v>3</v>
      </c>
      <c r="I467" s="2">
        <v>125</v>
      </c>
      <c r="J467" s="2">
        <v>302000</v>
      </c>
      <c r="K467" s="13">
        <f>VLOOKUP(C467,Summary!$D$6:$E$12,2,0)</f>
        <v>0.24</v>
      </c>
      <c r="L467" s="2" t="s">
        <v>83</v>
      </c>
      <c r="M467" s="15">
        <f t="shared" si="7"/>
        <v>72480</v>
      </c>
      <c r="N467" s="2">
        <v>36240</v>
      </c>
      <c r="O467" s="2">
        <v>265760</v>
      </c>
      <c r="P467" s="2">
        <v>289920</v>
      </c>
      <c r="Q467" s="2">
        <v>-24160</v>
      </c>
      <c r="R467" s="1">
        <v>45263</v>
      </c>
    </row>
    <row r="468" spans="1:18" x14ac:dyDescent="0.25">
      <c r="A468">
        <v>14113</v>
      </c>
      <c r="B468" t="s">
        <v>29</v>
      </c>
      <c r="C468" t="s">
        <v>32</v>
      </c>
      <c r="D468" t="s">
        <v>40</v>
      </c>
      <c r="E468" t="s">
        <v>45</v>
      </c>
      <c r="F468">
        <v>2146</v>
      </c>
      <c r="G468" t="str">
        <f>_xlfn.XLOOKUP(C468,Summary!$D$6:$D$12,Summary!$C$6:$C$12)</f>
        <v>Bertha</v>
      </c>
      <c r="H468" s="2">
        <v>10</v>
      </c>
      <c r="I468" s="2">
        <v>350</v>
      </c>
      <c r="J468" s="2">
        <v>751100</v>
      </c>
      <c r="K468" s="13">
        <f>VLOOKUP(C468,Summary!$D$6:$E$12,2,0)</f>
        <v>0.19</v>
      </c>
      <c r="L468" s="2" t="s">
        <v>84</v>
      </c>
      <c r="M468" s="15">
        <f t="shared" si="7"/>
        <v>0</v>
      </c>
      <c r="N468" s="2">
        <v>60088</v>
      </c>
      <c r="O468" s="2">
        <v>691012</v>
      </c>
      <c r="P468" s="2">
        <v>557960</v>
      </c>
      <c r="Q468" s="2">
        <v>133052</v>
      </c>
      <c r="R468" s="1">
        <v>45103</v>
      </c>
    </row>
    <row r="469" spans="1:18" x14ac:dyDescent="0.25">
      <c r="A469">
        <v>68421</v>
      </c>
      <c r="B469" t="s">
        <v>29</v>
      </c>
      <c r="C469" t="s">
        <v>48</v>
      </c>
      <c r="D469" t="s">
        <v>42</v>
      </c>
      <c r="E469" t="s">
        <v>45</v>
      </c>
      <c r="F469">
        <v>1351.5</v>
      </c>
      <c r="G469" t="str">
        <f>_xlfn.XLOOKUP(C469,Summary!$D$6:$D$12,Summary!$C$6:$C$12)</f>
        <v>Luigi</v>
      </c>
      <c r="H469" s="2">
        <v>250</v>
      </c>
      <c r="I469" s="2">
        <v>350</v>
      </c>
      <c r="J469" s="2">
        <v>473025</v>
      </c>
      <c r="K469" s="13">
        <f>VLOOKUP(C469,Summary!$D$6:$E$12,2,0)</f>
        <v>0.22</v>
      </c>
      <c r="L469" s="2" t="s">
        <v>83</v>
      </c>
      <c r="M469" s="15">
        <f t="shared" si="7"/>
        <v>104065.5</v>
      </c>
      <c r="N469" s="2">
        <v>42572.25</v>
      </c>
      <c r="O469" s="2">
        <v>430452.75</v>
      </c>
      <c r="P469" s="2">
        <v>351390</v>
      </c>
      <c r="Q469" s="2">
        <v>79062.75</v>
      </c>
      <c r="R469" s="1">
        <v>45189</v>
      </c>
    </row>
    <row r="470" spans="1:18" x14ac:dyDescent="0.25">
      <c r="A470">
        <v>91955</v>
      </c>
      <c r="B470" t="s">
        <v>38</v>
      </c>
      <c r="C470" t="s">
        <v>37</v>
      </c>
      <c r="D470" t="s">
        <v>40</v>
      </c>
      <c r="E470" t="s">
        <v>44</v>
      </c>
      <c r="F470">
        <v>662</v>
      </c>
      <c r="G470" t="str">
        <f>_xlfn.XLOOKUP(C470,Summary!$D$6:$D$12,Summary!$C$6:$C$12)</f>
        <v>Ciarán</v>
      </c>
      <c r="H470" s="2">
        <v>10</v>
      </c>
      <c r="I470" s="2">
        <v>125</v>
      </c>
      <c r="J470" s="2">
        <v>82750</v>
      </c>
      <c r="K470" s="13">
        <f>VLOOKUP(C470,Summary!$D$6:$E$12,2,0)</f>
        <v>0.23</v>
      </c>
      <c r="L470" s="2" t="s">
        <v>84</v>
      </c>
      <c r="M470" s="15">
        <f t="shared" si="7"/>
        <v>0</v>
      </c>
      <c r="N470" s="2">
        <v>1655</v>
      </c>
      <c r="O470" s="2">
        <v>81095</v>
      </c>
      <c r="P470" s="2">
        <v>79440</v>
      </c>
      <c r="Q470" s="2">
        <v>1655</v>
      </c>
      <c r="R470" s="1">
        <v>45191</v>
      </c>
    </row>
    <row r="471" spans="1:18" x14ac:dyDescent="0.25">
      <c r="A471">
        <v>36095</v>
      </c>
      <c r="B471" t="s">
        <v>29</v>
      </c>
      <c r="C471" t="s">
        <v>32</v>
      </c>
      <c r="D471" t="s">
        <v>30</v>
      </c>
      <c r="E471" t="s">
        <v>46</v>
      </c>
      <c r="F471">
        <v>442</v>
      </c>
      <c r="G471" t="str">
        <f>_xlfn.XLOOKUP(C471,Summary!$D$6:$D$12,Summary!$C$6:$C$12)</f>
        <v>Bertha</v>
      </c>
      <c r="H471" s="2">
        <v>3</v>
      </c>
      <c r="I471" s="2">
        <v>20</v>
      </c>
      <c r="J471" s="2">
        <v>8840</v>
      </c>
      <c r="K471" s="13">
        <f>VLOOKUP(C471,Summary!$D$6:$E$12,2,0)</f>
        <v>0.19</v>
      </c>
      <c r="L471" s="2" t="s">
        <v>83</v>
      </c>
      <c r="M471" s="15">
        <f t="shared" si="7"/>
        <v>1679.6</v>
      </c>
      <c r="N471" s="2">
        <v>1149.2</v>
      </c>
      <c r="O471" s="2">
        <v>7690.8</v>
      </c>
      <c r="P471" s="2">
        <v>4420</v>
      </c>
      <c r="Q471" s="2">
        <v>3270.8</v>
      </c>
      <c r="R471" s="1">
        <v>45065</v>
      </c>
    </row>
    <row r="472" spans="1:18" x14ac:dyDescent="0.25">
      <c r="A472">
        <v>60058</v>
      </c>
      <c r="B472" t="s">
        <v>33</v>
      </c>
      <c r="C472" t="s">
        <v>32</v>
      </c>
      <c r="D472" t="s">
        <v>43</v>
      </c>
      <c r="E472" t="s">
        <v>45</v>
      </c>
      <c r="F472">
        <v>970</v>
      </c>
      <c r="G472" t="str">
        <f>_xlfn.XLOOKUP(C472,Summary!$D$6:$D$12,Summary!$C$6:$C$12)</f>
        <v>Bertha</v>
      </c>
      <c r="H472" s="2">
        <v>260</v>
      </c>
      <c r="I472" s="2">
        <v>15</v>
      </c>
      <c r="J472" s="2">
        <v>14550</v>
      </c>
      <c r="K472" s="13">
        <f>VLOOKUP(C472,Summary!$D$6:$E$12,2,0)</f>
        <v>0.19</v>
      </c>
      <c r="L472" s="2" t="s">
        <v>83</v>
      </c>
      <c r="M472" s="15">
        <f t="shared" si="7"/>
        <v>2764.5</v>
      </c>
      <c r="N472" s="2">
        <v>1309.5</v>
      </c>
      <c r="O472" s="2">
        <v>13240.5</v>
      </c>
      <c r="P472" s="2">
        <v>9700</v>
      </c>
      <c r="Q472" s="2">
        <v>3540.5</v>
      </c>
      <c r="R472" s="1">
        <v>44993</v>
      </c>
    </row>
    <row r="473" spans="1:18" x14ac:dyDescent="0.25">
      <c r="A473">
        <v>21609</v>
      </c>
      <c r="B473" t="s">
        <v>29</v>
      </c>
      <c r="C473" t="s">
        <v>34</v>
      </c>
      <c r="D473" t="s">
        <v>35</v>
      </c>
      <c r="E473" t="s">
        <v>45</v>
      </c>
      <c r="F473">
        <v>1976</v>
      </c>
      <c r="G473" t="str">
        <f>_xlfn.XLOOKUP(C473,Summary!$D$6:$D$12,Summary!$C$6:$C$12)</f>
        <v>Francoise</v>
      </c>
      <c r="H473" s="2">
        <v>5</v>
      </c>
      <c r="I473" s="2">
        <v>20</v>
      </c>
      <c r="J473" s="2">
        <v>39520</v>
      </c>
      <c r="K473" s="13">
        <f>VLOOKUP(C473,Summary!$D$6:$E$12,2,0)</f>
        <v>0.2</v>
      </c>
      <c r="L473" s="2" t="s">
        <v>84</v>
      </c>
      <c r="M473" s="15">
        <f t="shared" si="7"/>
        <v>0</v>
      </c>
      <c r="N473" s="2">
        <v>2766.4</v>
      </c>
      <c r="O473" s="2">
        <v>36753.599999999999</v>
      </c>
      <c r="P473" s="2">
        <v>19760</v>
      </c>
      <c r="Q473" s="2">
        <v>16993.599999999999</v>
      </c>
      <c r="R473" s="1">
        <v>45233</v>
      </c>
    </row>
    <row r="474" spans="1:18" x14ac:dyDescent="0.25">
      <c r="A474">
        <v>90080</v>
      </c>
      <c r="B474" t="s">
        <v>39</v>
      </c>
      <c r="C474" t="s">
        <v>47</v>
      </c>
      <c r="D474" t="s">
        <v>40</v>
      </c>
      <c r="E474" t="s">
        <v>46</v>
      </c>
      <c r="F474">
        <v>2150</v>
      </c>
      <c r="G474" t="str">
        <f>_xlfn.XLOOKUP(C474,Summary!$D$6:$D$12,Summary!$C$6:$C$12)</f>
        <v>Pedro</v>
      </c>
      <c r="H474" s="2">
        <v>10</v>
      </c>
      <c r="I474" s="2">
        <v>300</v>
      </c>
      <c r="J474" s="2">
        <v>645000</v>
      </c>
      <c r="K474" s="13">
        <f>VLOOKUP(C474,Summary!$D$6:$E$12,2,0)</f>
        <v>0.21</v>
      </c>
      <c r="L474" s="2" t="s">
        <v>83</v>
      </c>
      <c r="M474" s="15">
        <f t="shared" si="7"/>
        <v>135450</v>
      </c>
      <c r="N474" s="2">
        <v>77400</v>
      </c>
      <c r="O474" s="2">
        <v>567600</v>
      </c>
      <c r="P474" s="2">
        <v>537500</v>
      </c>
      <c r="Q474" s="2">
        <v>30100</v>
      </c>
      <c r="R474" s="1">
        <v>45006</v>
      </c>
    </row>
    <row r="475" spans="1:18" x14ac:dyDescent="0.25">
      <c r="A475">
        <v>23603</v>
      </c>
      <c r="B475" t="s">
        <v>29</v>
      </c>
      <c r="C475" t="s">
        <v>49</v>
      </c>
      <c r="D475" t="s">
        <v>42</v>
      </c>
      <c r="E475" t="s">
        <v>46</v>
      </c>
      <c r="F475">
        <v>865.5</v>
      </c>
      <c r="G475" t="str">
        <f>_xlfn.XLOOKUP(C475,Summary!$D$6:$D$12,Summary!$C$6:$C$12)</f>
        <v xml:space="preserve">Klaas </v>
      </c>
      <c r="H475" s="2">
        <v>250</v>
      </c>
      <c r="I475" s="2">
        <v>20</v>
      </c>
      <c r="J475" s="2">
        <v>17310</v>
      </c>
      <c r="K475" s="13">
        <f>VLOOKUP(C475,Summary!$D$6:$E$12,2,0)</f>
        <v>0.24</v>
      </c>
      <c r="L475" s="2" t="s">
        <v>83</v>
      </c>
      <c r="M475" s="15">
        <f t="shared" si="7"/>
        <v>4154.3999999999996</v>
      </c>
      <c r="N475" s="2">
        <v>2596.5</v>
      </c>
      <c r="O475" s="2">
        <v>14713.5</v>
      </c>
      <c r="P475" s="2">
        <v>8655</v>
      </c>
      <c r="Q475" s="2">
        <v>6058.5</v>
      </c>
      <c r="R475" s="1">
        <v>45150</v>
      </c>
    </row>
    <row r="476" spans="1:18" x14ac:dyDescent="0.25">
      <c r="A476">
        <v>15509</v>
      </c>
      <c r="B476" t="s">
        <v>38</v>
      </c>
      <c r="C476" t="s">
        <v>32</v>
      </c>
      <c r="D476" t="s">
        <v>43</v>
      </c>
      <c r="E476" t="s">
        <v>46</v>
      </c>
      <c r="F476">
        <v>3165</v>
      </c>
      <c r="G476" t="str">
        <f>_xlfn.XLOOKUP(C476,Summary!$D$6:$D$12,Summary!$C$6:$C$12)</f>
        <v>Bertha</v>
      </c>
      <c r="H476" s="2">
        <v>260</v>
      </c>
      <c r="I476" s="2">
        <v>125</v>
      </c>
      <c r="J476" s="2">
        <v>395625</v>
      </c>
      <c r="K476" s="13">
        <f>VLOOKUP(C476,Summary!$D$6:$E$12,2,0)</f>
        <v>0.19</v>
      </c>
      <c r="L476" s="2" t="s">
        <v>84</v>
      </c>
      <c r="M476" s="15">
        <f t="shared" si="7"/>
        <v>0</v>
      </c>
      <c r="N476" s="2">
        <v>43518.75</v>
      </c>
      <c r="O476" s="2">
        <v>352106.25</v>
      </c>
      <c r="P476" s="2">
        <v>379800</v>
      </c>
      <c r="Q476" s="2">
        <v>-27693.75</v>
      </c>
      <c r="R476" s="1">
        <v>45065</v>
      </c>
    </row>
    <row r="477" spans="1:18" x14ac:dyDescent="0.25">
      <c r="A477">
        <v>27664</v>
      </c>
      <c r="B477" t="s">
        <v>38</v>
      </c>
      <c r="C477" t="s">
        <v>32</v>
      </c>
      <c r="D477" t="s">
        <v>40</v>
      </c>
      <c r="E477" t="s">
        <v>44</v>
      </c>
      <c r="F477">
        <v>795</v>
      </c>
      <c r="G477" t="str">
        <f>_xlfn.XLOOKUP(C477,Summary!$D$6:$D$12,Summary!$C$6:$C$12)</f>
        <v>Bertha</v>
      </c>
      <c r="H477" s="2">
        <v>10</v>
      </c>
      <c r="I477" s="2">
        <v>125</v>
      </c>
      <c r="J477" s="2">
        <v>99375</v>
      </c>
      <c r="K477" s="13">
        <f>VLOOKUP(C477,Summary!$D$6:$E$12,2,0)</f>
        <v>0.19</v>
      </c>
      <c r="L477" s="2" t="s">
        <v>84</v>
      </c>
      <c r="M477" s="15">
        <f t="shared" si="7"/>
        <v>0</v>
      </c>
      <c r="N477" s="2">
        <v>3975</v>
      </c>
      <c r="O477" s="2">
        <v>95400</v>
      </c>
      <c r="P477" s="2">
        <v>95400</v>
      </c>
      <c r="Q477" s="2">
        <v>0</v>
      </c>
      <c r="R477" s="1">
        <v>45129</v>
      </c>
    </row>
    <row r="478" spans="1:18" x14ac:dyDescent="0.25">
      <c r="A478">
        <v>81190</v>
      </c>
      <c r="B478" t="s">
        <v>38</v>
      </c>
      <c r="C478" t="s">
        <v>34</v>
      </c>
      <c r="D478" t="s">
        <v>41</v>
      </c>
      <c r="E478" t="s">
        <v>31</v>
      </c>
      <c r="F478">
        <v>1804</v>
      </c>
      <c r="G478" t="str">
        <f>_xlfn.XLOOKUP(C478,Summary!$D$6:$D$12,Summary!$C$6:$C$12)</f>
        <v>Francoise</v>
      </c>
      <c r="H478" s="2">
        <v>120</v>
      </c>
      <c r="I478" s="2">
        <v>125</v>
      </c>
      <c r="J478" s="2">
        <v>225500</v>
      </c>
      <c r="K478" s="13">
        <f>VLOOKUP(C478,Summary!$D$6:$E$12,2,0)</f>
        <v>0.2</v>
      </c>
      <c r="L478" s="2" t="s">
        <v>84</v>
      </c>
      <c r="M478" s="15">
        <f t="shared" si="7"/>
        <v>0</v>
      </c>
      <c r="N478" s="2">
        <v>0</v>
      </c>
      <c r="O478" s="2">
        <v>225500</v>
      </c>
      <c r="P478" s="2">
        <v>216480</v>
      </c>
      <c r="Q478" s="2">
        <v>9020</v>
      </c>
      <c r="R478" s="1">
        <v>45278</v>
      </c>
    </row>
    <row r="479" spans="1:18" x14ac:dyDescent="0.25">
      <c r="A479">
        <v>48179</v>
      </c>
      <c r="B479" t="s">
        <v>33</v>
      </c>
      <c r="C479" t="s">
        <v>49</v>
      </c>
      <c r="D479" t="s">
        <v>40</v>
      </c>
      <c r="E479" t="s">
        <v>44</v>
      </c>
      <c r="F479">
        <v>218</v>
      </c>
      <c r="G479" t="str">
        <f>_xlfn.XLOOKUP(C479,Summary!$D$6:$D$12,Summary!$C$6:$C$12)</f>
        <v xml:space="preserve">Klaas </v>
      </c>
      <c r="H479" s="2">
        <v>10</v>
      </c>
      <c r="I479" s="2">
        <v>15</v>
      </c>
      <c r="J479" s="2">
        <v>3270</v>
      </c>
      <c r="K479" s="13">
        <f>VLOOKUP(C479,Summary!$D$6:$E$12,2,0)</f>
        <v>0.24</v>
      </c>
      <c r="L479" s="2" t="s">
        <v>84</v>
      </c>
      <c r="M479" s="15">
        <f t="shared" si="7"/>
        <v>0</v>
      </c>
      <c r="N479" s="2">
        <v>130.80000000000001</v>
      </c>
      <c r="O479" s="2">
        <v>3139.2</v>
      </c>
      <c r="P479" s="2">
        <v>2180</v>
      </c>
      <c r="Q479" s="2">
        <v>959.19999999999982</v>
      </c>
      <c r="R479" s="1">
        <v>45249</v>
      </c>
    </row>
    <row r="480" spans="1:18" x14ac:dyDescent="0.25">
      <c r="A480">
        <v>72365</v>
      </c>
      <c r="B480" t="s">
        <v>33</v>
      </c>
      <c r="C480" t="s">
        <v>37</v>
      </c>
      <c r="D480" t="s">
        <v>42</v>
      </c>
      <c r="E480" t="s">
        <v>44</v>
      </c>
      <c r="F480">
        <v>1945</v>
      </c>
      <c r="G480" t="str">
        <f>_xlfn.XLOOKUP(C480,Summary!$D$6:$D$12,Summary!$C$6:$C$12)</f>
        <v>Ciarán</v>
      </c>
      <c r="H480" s="2">
        <v>250</v>
      </c>
      <c r="I480" s="2">
        <v>15</v>
      </c>
      <c r="J480" s="2">
        <v>29175</v>
      </c>
      <c r="K480" s="13">
        <f>VLOOKUP(C480,Summary!$D$6:$E$12,2,0)</f>
        <v>0.23</v>
      </c>
      <c r="L480" s="2" t="s">
        <v>84</v>
      </c>
      <c r="M480" s="15">
        <f t="shared" si="7"/>
        <v>0</v>
      </c>
      <c r="N480" s="2">
        <v>875.25</v>
      </c>
      <c r="O480" s="2">
        <v>28299.75</v>
      </c>
      <c r="P480" s="2">
        <v>19450</v>
      </c>
      <c r="Q480" s="2">
        <v>8849.75</v>
      </c>
      <c r="R480" s="1">
        <v>44968</v>
      </c>
    </row>
    <row r="481" spans="1:18" x14ac:dyDescent="0.25">
      <c r="A481">
        <v>14610</v>
      </c>
      <c r="B481" t="s">
        <v>29</v>
      </c>
      <c r="C481" t="s">
        <v>34</v>
      </c>
      <c r="D481" t="s">
        <v>42</v>
      </c>
      <c r="E481" t="s">
        <v>46</v>
      </c>
      <c r="F481">
        <v>1491</v>
      </c>
      <c r="G481" t="str">
        <f>_xlfn.XLOOKUP(C481,Summary!$D$6:$D$12,Summary!$C$6:$C$12)</f>
        <v>Francoise</v>
      </c>
      <c r="H481" s="2">
        <v>250</v>
      </c>
      <c r="I481" s="2">
        <v>7</v>
      </c>
      <c r="J481" s="2">
        <v>10437</v>
      </c>
      <c r="K481" s="13">
        <f>VLOOKUP(C481,Summary!$D$6:$E$12,2,0)</f>
        <v>0.2</v>
      </c>
      <c r="L481" s="2" t="s">
        <v>84</v>
      </c>
      <c r="M481" s="15">
        <f t="shared" si="7"/>
        <v>0</v>
      </c>
      <c r="N481" s="2">
        <v>1252.44</v>
      </c>
      <c r="O481" s="2">
        <v>9184.56</v>
      </c>
      <c r="P481" s="2">
        <v>7455</v>
      </c>
      <c r="Q481" s="2">
        <v>1729.5599999999995</v>
      </c>
      <c r="R481" s="1">
        <v>45097</v>
      </c>
    </row>
    <row r="482" spans="1:18" x14ac:dyDescent="0.25">
      <c r="A482">
        <v>30283</v>
      </c>
      <c r="B482" t="s">
        <v>33</v>
      </c>
      <c r="C482" t="s">
        <v>32</v>
      </c>
      <c r="D482" t="s">
        <v>40</v>
      </c>
      <c r="E482" t="s">
        <v>46</v>
      </c>
      <c r="F482">
        <v>278</v>
      </c>
      <c r="G482" t="str">
        <f>_xlfn.XLOOKUP(C482,Summary!$D$6:$D$12,Summary!$C$6:$C$12)</f>
        <v>Bertha</v>
      </c>
      <c r="H482" s="2">
        <v>10</v>
      </c>
      <c r="I482" s="2">
        <v>15</v>
      </c>
      <c r="J482" s="2">
        <v>4170</v>
      </c>
      <c r="K482" s="13">
        <f>VLOOKUP(C482,Summary!$D$6:$E$12,2,0)</f>
        <v>0.19</v>
      </c>
      <c r="L482" s="2" t="s">
        <v>83</v>
      </c>
      <c r="M482" s="15">
        <f t="shared" si="7"/>
        <v>792.3</v>
      </c>
      <c r="N482" s="2">
        <v>583.79999999999995</v>
      </c>
      <c r="O482" s="2">
        <v>3586.2</v>
      </c>
      <c r="P482" s="2">
        <v>2780</v>
      </c>
      <c r="Q482" s="2">
        <v>806.19999999999982</v>
      </c>
      <c r="R482" s="1">
        <v>45009</v>
      </c>
    </row>
    <row r="483" spans="1:18" x14ac:dyDescent="0.25">
      <c r="A483">
        <v>65591</v>
      </c>
      <c r="B483" t="s">
        <v>38</v>
      </c>
      <c r="C483" t="s">
        <v>37</v>
      </c>
      <c r="D483" t="s">
        <v>43</v>
      </c>
      <c r="E483" t="s">
        <v>46</v>
      </c>
      <c r="F483">
        <v>1659</v>
      </c>
      <c r="G483" t="str">
        <f>_xlfn.XLOOKUP(C483,Summary!$D$6:$D$12,Summary!$C$6:$C$12)</f>
        <v>Ciarán</v>
      </c>
      <c r="H483" s="2">
        <v>260</v>
      </c>
      <c r="I483" s="2">
        <v>125</v>
      </c>
      <c r="J483" s="2">
        <v>207375</v>
      </c>
      <c r="K483" s="13">
        <f>VLOOKUP(C483,Summary!$D$6:$E$12,2,0)</f>
        <v>0.23</v>
      </c>
      <c r="L483" s="2" t="s">
        <v>83</v>
      </c>
      <c r="M483" s="15">
        <f t="shared" si="7"/>
        <v>47696.25</v>
      </c>
      <c r="N483" s="2">
        <v>26958.75</v>
      </c>
      <c r="O483" s="2">
        <v>180416.25</v>
      </c>
      <c r="P483" s="2">
        <v>199080</v>
      </c>
      <c r="Q483" s="2">
        <v>-18663.75</v>
      </c>
      <c r="R483" s="1">
        <v>45000</v>
      </c>
    </row>
    <row r="484" spans="1:18" x14ac:dyDescent="0.25">
      <c r="A484">
        <v>64319</v>
      </c>
      <c r="B484" t="s">
        <v>29</v>
      </c>
      <c r="C484" t="s">
        <v>49</v>
      </c>
      <c r="D484" t="s">
        <v>43</v>
      </c>
      <c r="E484" t="s">
        <v>46</v>
      </c>
      <c r="F484">
        <v>707</v>
      </c>
      <c r="G484" t="str">
        <f>_xlfn.XLOOKUP(C484,Summary!$D$6:$D$12,Summary!$C$6:$C$12)</f>
        <v xml:space="preserve">Klaas </v>
      </c>
      <c r="H484" s="2">
        <v>260</v>
      </c>
      <c r="I484" s="2">
        <v>350</v>
      </c>
      <c r="J484" s="2">
        <v>247450</v>
      </c>
      <c r="K484" s="13">
        <f>VLOOKUP(C484,Summary!$D$6:$E$12,2,0)</f>
        <v>0.24</v>
      </c>
      <c r="L484" s="2" t="s">
        <v>83</v>
      </c>
      <c r="M484" s="15">
        <f t="shared" si="7"/>
        <v>59388</v>
      </c>
      <c r="N484" s="2">
        <v>24745</v>
      </c>
      <c r="O484" s="2">
        <v>222705</v>
      </c>
      <c r="P484" s="2">
        <v>183820</v>
      </c>
      <c r="Q484" s="2">
        <v>38885</v>
      </c>
      <c r="R484" s="1">
        <v>44995</v>
      </c>
    </row>
    <row r="485" spans="1:18" x14ac:dyDescent="0.25">
      <c r="A485">
        <v>15265</v>
      </c>
      <c r="B485" t="s">
        <v>29</v>
      </c>
      <c r="C485" t="s">
        <v>47</v>
      </c>
      <c r="D485" t="s">
        <v>30</v>
      </c>
      <c r="E485" t="s">
        <v>44</v>
      </c>
      <c r="F485">
        <v>1210</v>
      </c>
      <c r="G485" t="str">
        <f>_xlfn.XLOOKUP(C485,Summary!$D$6:$D$12,Summary!$C$6:$C$12)</f>
        <v>Pedro</v>
      </c>
      <c r="H485" s="2">
        <v>3</v>
      </c>
      <c r="I485" s="2">
        <v>350</v>
      </c>
      <c r="J485" s="2">
        <v>423500</v>
      </c>
      <c r="K485" s="13">
        <f>VLOOKUP(C485,Summary!$D$6:$E$12,2,0)</f>
        <v>0.21</v>
      </c>
      <c r="L485" s="2" t="s">
        <v>83</v>
      </c>
      <c r="M485" s="15">
        <f t="shared" si="7"/>
        <v>88935</v>
      </c>
      <c r="N485" s="2">
        <v>4235</v>
      </c>
      <c r="O485" s="2">
        <v>419265</v>
      </c>
      <c r="P485" s="2">
        <v>314600</v>
      </c>
      <c r="Q485" s="2">
        <v>104665</v>
      </c>
      <c r="R485" s="1">
        <v>45054</v>
      </c>
    </row>
    <row r="486" spans="1:18" x14ac:dyDescent="0.25">
      <c r="A486">
        <v>74977</v>
      </c>
      <c r="B486" t="s">
        <v>29</v>
      </c>
      <c r="C486" t="s">
        <v>47</v>
      </c>
      <c r="D486" t="s">
        <v>40</v>
      </c>
      <c r="E486" t="s">
        <v>46</v>
      </c>
      <c r="F486">
        <v>260</v>
      </c>
      <c r="G486" t="str">
        <f>_xlfn.XLOOKUP(C486,Summary!$D$6:$D$12,Summary!$C$6:$C$12)</f>
        <v>Pedro</v>
      </c>
      <c r="H486" s="2">
        <v>10</v>
      </c>
      <c r="I486" s="2">
        <v>20</v>
      </c>
      <c r="J486" s="2">
        <v>5200</v>
      </c>
      <c r="K486" s="13">
        <f>VLOOKUP(C486,Summary!$D$6:$E$12,2,0)</f>
        <v>0.21</v>
      </c>
      <c r="L486" s="2" t="s">
        <v>84</v>
      </c>
      <c r="M486" s="15">
        <f t="shared" si="7"/>
        <v>0</v>
      </c>
      <c r="N486" s="2">
        <v>728</v>
      </c>
      <c r="O486" s="2">
        <v>4472</v>
      </c>
      <c r="P486" s="2">
        <v>2600</v>
      </c>
      <c r="Q486" s="2">
        <v>1872</v>
      </c>
      <c r="R486" s="1">
        <v>44945</v>
      </c>
    </row>
    <row r="487" spans="1:18" x14ac:dyDescent="0.25">
      <c r="A487">
        <v>75108</v>
      </c>
      <c r="B487" t="s">
        <v>33</v>
      </c>
      <c r="C487" t="s">
        <v>48</v>
      </c>
      <c r="D487" t="s">
        <v>42</v>
      </c>
      <c r="E487" t="s">
        <v>45</v>
      </c>
      <c r="F487">
        <v>1153</v>
      </c>
      <c r="G487" t="str">
        <f>_xlfn.XLOOKUP(C487,Summary!$D$6:$D$12,Summary!$C$6:$C$12)</f>
        <v>Luigi</v>
      </c>
      <c r="H487" s="2">
        <v>250</v>
      </c>
      <c r="I487" s="2">
        <v>15</v>
      </c>
      <c r="J487" s="2">
        <v>17295</v>
      </c>
      <c r="K487" s="13">
        <f>VLOOKUP(C487,Summary!$D$6:$E$12,2,0)</f>
        <v>0.22</v>
      </c>
      <c r="L487" s="2" t="s">
        <v>83</v>
      </c>
      <c r="M487" s="15">
        <f t="shared" si="7"/>
        <v>3804.9</v>
      </c>
      <c r="N487" s="2">
        <v>1037.7</v>
      </c>
      <c r="O487" s="2">
        <v>16257.3</v>
      </c>
      <c r="P487" s="2">
        <v>11530</v>
      </c>
      <c r="Q487" s="2">
        <v>4727.2999999999993</v>
      </c>
      <c r="R487" s="1">
        <v>45084</v>
      </c>
    </row>
    <row r="488" spans="1:18" x14ac:dyDescent="0.25">
      <c r="A488">
        <v>97619</v>
      </c>
      <c r="B488" t="s">
        <v>29</v>
      </c>
      <c r="C488" t="s">
        <v>37</v>
      </c>
      <c r="D488" t="s">
        <v>42</v>
      </c>
      <c r="E488" t="s">
        <v>44</v>
      </c>
      <c r="F488">
        <v>1940</v>
      </c>
      <c r="G488" t="str">
        <f>_xlfn.XLOOKUP(C488,Summary!$D$6:$D$12,Summary!$C$6:$C$12)</f>
        <v>Ciarán</v>
      </c>
      <c r="H488" s="2">
        <v>250</v>
      </c>
      <c r="I488" s="2">
        <v>350</v>
      </c>
      <c r="J488" s="2">
        <v>679000</v>
      </c>
      <c r="K488" s="13">
        <f>VLOOKUP(C488,Summary!$D$6:$E$12,2,0)</f>
        <v>0.23</v>
      </c>
      <c r="L488" s="2" t="s">
        <v>83</v>
      </c>
      <c r="M488" s="15">
        <f t="shared" si="7"/>
        <v>156170</v>
      </c>
      <c r="N488" s="2">
        <v>13580</v>
      </c>
      <c r="O488" s="2">
        <v>665420</v>
      </c>
      <c r="P488" s="2">
        <v>504400</v>
      </c>
      <c r="Q488" s="2">
        <v>161020</v>
      </c>
      <c r="R488" s="1">
        <v>45245</v>
      </c>
    </row>
    <row r="489" spans="1:18" x14ac:dyDescent="0.25">
      <c r="A489">
        <v>76220</v>
      </c>
      <c r="B489" t="s">
        <v>36</v>
      </c>
      <c r="C489" t="s">
        <v>37</v>
      </c>
      <c r="D489" t="s">
        <v>40</v>
      </c>
      <c r="E489" t="s">
        <v>44</v>
      </c>
      <c r="F489">
        <v>1084</v>
      </c>
      <c r="G489" t="str">
        <f>_xlfn.XLOOKUP(C489,Summary!$D$6:$D$12,Summary!$C$6:$C$12)</f>
        <v>Ciarán</v>
      </c>
      <c r="H489" s="2">
        <v>10</v>
      </c>
      <c r="I489" s="2">
        <v>12</v>
      </c>
      <c r="J489" s="2">
        <v>13008</v>
      </c>
      <c r="K489" s="13">
        <f>VLOOKUP(C489,Summary!$D$6:$E$12,2,0)</f>
        <v>0.23</v>
      </c>
      <c r="L489" s="2" t="s">
        <v>83</v>
      </c>
      <c r="M489" s="15">
        <f t="shared" si="7"/>
        <v>2991.84</v>
      </c>
      <c r="N489" s="2">
        <v>260.16000000000003</v>
      </c>
      <c r="O489" s="2">
        <v>12747.84</v>
      </c>
      <c r="P489" s="2">
        <v>3252</v>
      </c>
      <c r="Q489" s="2">
        <v>9495.84</v>
      </c>
      <c r="R489" s="1">
        <v>45269</v>
      </c>
    </row>
    <row r="490" spans="1:18" x14ac:dyDescent="0.25">
      <c r="A490">
        <v>79515</v>
      </c>
      <c r="B490" t="s">
        <v>33</v>
      </c>
      <c r="C490" t="s">
        <v>32</v>
      </c>
      <c r="D490" t="s">
        <v>41</v>
      </c>
      <c r="E490" t="s">
        <v>46</v>
      </c>
      <c r="F490">
        <v>660</v>
      </c>
      <c r="G490" t="str">
        <f>_xlfn.XLOOKUP(C490,Summary!$D$6:$D$12,Summary!$C$6:$C$12)</f>
        <v>Bertha</v>
      </c>
      <c r="H490" s="2">
        <v>120</v>
      </c>
      <c r="I490" s="2">
        <v>15</v>
      </c>
      <c r="J490" s="2">
        <v>9900</v>
      </c>
      <c r="K490" s="13">
        <f>VLOOKUP(C490,Summary!$D$6:$E$12,2,0)</f>
        <v>0.19</v>
      </c>
      <c r="L490" s="2" t="s">
        <v>83</v>
      </c>
      <c r="M490" s="15">
        <f t="shared" si="7"/>
        <v>1881</v>
      </c>
      <c r="N490" s="2">
        <v>1287</v>
      </c>
      <c r="O490" s="2">
        <v>8613</v>
      </c>
      <c r="P490" s="2">
        <v>6600</v>
      </c>
      <c r="Q490" s="2">
        <v>2013</v>
      </c>
      <c r="R490" s="1">
        <v>45001</v>
      </c>
    </row>
    <row r="491" spans="1:18" x14ac:dyDescent="0.25">
      <c r="A491">
        <v>74936</v>
      </c>
      <c r="B491" t="s">
        <v>29</v>
      </c>
      <c r="C491" t="s">
        <v>32</v>
      </c>
      <c r="D491" t="s">
        <v>41</v>
      </c>
      <c r="E491" t="s">
        <v>31</v>
      </c>
      <c r="F491">
        <v>1006</v>
      </c>
      <c r="G491" t="str">
        <f>_xlfn.XLOOKUP(C491,Summary!$D$6:$D$12,Summary!$C$6:$C$12)</f>
        <v>Bertha</v>
      </c>
      <c r="H491" s="2">
        <v>120</v>
      </c>
      <c r="I491" s="2">
        <v>350</v>
      </c>
      <c r="J491" s="2">
        <v>352100</v>
      </c>
      <c r="K491" s="13">
        <f>VLOOKUP(C491,Summary!$D$6:$E$12,2,0)</f>
        <v>0.19</v>
      </c>
      <c r="L491" s="2" t="s">
        <v>84</v>
      </c>
      <c r="M491" s="15">
        <f t="shared" si="7"/>
        <v>0</v>
      </c>
      <c r="N491" s="2">
        <v>0</v>
      </c>
      <c r="O491" s="2">
        <v>352100</v>
      </c>
      <c r="P491" s="2">
        <v>261560</v>
      </c>
      <c r="Q491" s="2">
        <v>90540</v>
      </c>
      <c r="R491" s="1">
        <v>44997</v>
      </c>
    </row>
    <row r="492" spans="1:18" x14ac:dyDescent="0.25">
      <c r="A492">
        <v>74184</v>
      </c>
      <c r="B492" t="s">
        <v>38</v>
      </c>
      <c r="C492" t="s">
        <v>48</v>
      </c>
      <c r="D492" t="s">
        <v>41</v>
      </c>
      <c r="E492" t="s">
        <v>46</v>
      </c>
      <c r="F492">
        <v>1596</v>
      </c>
      <c r="G492" t="str">
        <f>_xlfn.XLOOKUP(C492,Summary!$D$6:$D$12,Summary!$C$6:$C$12)</f>
        <v>Luigi</v>
      </c>
      <c r="H492" s="2">
        <v>120</v>
      </c>
      <c r="I492" s="2">
        <v>125</v>
      </c>
      <c r="J492" s="2">
        <v>199500</v>
      </c>
      <c r="K492" s="13">
        <f>VLOOKUP(C492,Summary!$D$6:$E$12,2,0)</f>
        <v>0.22</v>
      </c>
      <c r="L492" s="2" t="s">
        <v>83</v>
      </c>
      <c r="M492" s="15">
        <f t="shared" si="7"/>
        <v>43890</v>
      </c>
      <c r="N492" s="2">
        <v>19950</v>
      </c>
      <c r="O492" s="2">
        <v>179550</v>
      </c>
      <c r="P492" s="2">
        <v>191520</v>
      </c>
      <c r="Q492" s="2">
        <v>-11970</v>
      </c>
      <c r="R492" s="1">
        <v>45072</v>
      </c>
    </row>
    <row r="493" spans="1:18" x14ac:dyDescent="0.25">
      <c r="A493">
        <v>38910</v>
      </c>
      <c r="B493" t="s">
        <v>29</v>
      </c>
      <c r="C493" t="s">
        <v>32</v>
      </c>
      <c r="D493" t="s">
        <v>41</v>
      </c>
      <c r="E493" t="s">
        <v>46</v>
      </c>
      <c r="F493">
        <v>1395</v>
      </c>
      <c r="G493" t="str">
        <f>_xlfn.XLOOKUP(C493,Summary!$D$6:$D$12,Summary!$C$6:$C$12)</f>
        <v>Bertha</v>
      </c>
      <c r="H493" s="2">
        <v>120</v>
      </c>
      <c r="I493" s="2">
        <v>350</v>
      </c>
      <c r="J493" s="2">
        <v>488250</v>
      </c>
      <c r="K493" s="13">
        <f>VLOOKUP(C493,Summary!$D$6:$E$12,2,0)</f>
        <v>0.19</v>
      </c>
      <c r="L493" s="2" t="s">
        <v>83</v>
      </c>
      <c r="M493" s="15">
        <f t="shared" si="7"/>
        <v>92767.5</v>
      </c>
      <c r="N493" s="2">
        <v>58590</v>
      </c>
      <c r="O493" s="2">
        <v>429660</v>
      </c>
      <c r="P493" s="2">
        <v>362700</v>
      </c>
      <c r="Q493" s="2">
        <v>66960</v>
      </c>
      <c r="R493" s="1">
        <v>44975</v>
      </c>
    </row>
    <row r="494" spans="1:18" x14ac:dyDescent="0.25">
      <c r="A494">
        <v>45905</v>
      </c>
      <c r="B494" t="s">
        <v>38</v>
      </c>
      <c r="C494" t="s">
        <v>32</v>
      </c>
      <c r="D494" t="s">
        <v>41</v>
      </c>
      <c r="E494" t="s">
        <v>45</v>
      </c>
      <c r="F494">
        <v>807</v>
      </c>
      <c r="G494" t="str">
        <f>_xlfn.XLOOKUP(C494,Summary!$D$6:$D$12,Summary!$C$6:$C$12)</f>
        <v>Bertha</v>
      </c>
      <c r="H494" s="2">
        <v>120</v>
      </c>
      <c r="I494" s="2">
        <v>125</v>
      </c>
      <c r="J494" s="2">
        <v>100875</v>
      </c>
      <c r="K494" s="13">
        <f>VLOOKUP(C494,Summary!$D$6:$E$12,2,0)</f>
        <v>0.19</v>
      </c>
      <c r="L494" s="2" t="s">
        <v>83</v>
      </c>
      <c r="M494" s="15">
        <f t="shared" si="7"/>
        <v>19166.25</v>
      </c>
      <c r="N494" s="2">
        <v>5043.75</v>
      </c>
      <c r="O494" s="2">
        <v>95831.25</v>
      </c>
      <c r="P494" s="2">
        <v>96840</v>
      </c>
      <c r="Q494" s="2">
        <v>-1008.75</v>
      </c>
      <c r="R494" s="1">
        <v>44953</v>
      </c>
    </row>
    <row r="495" spans="1:18" x14ac:dyDescent="0.25">
      <c r="A495">
        <v>78717</v>
      </c>
      <c r="B495" t="s">
        <v>29</v>
      </c>
      <c r="C495" t="s">
        <v>47</v>
      </c>
      <c r="D495" t="s">
        <v>40</v>
      </c>
      <c r="E495" t="s">
        <v>46</v>
      </c>
      <c r="F495">
        <v>1122</v>
      </c>
      <c r="G495" t="str">
        <f>_xlfn.XLOOKUP(C495,Summary!$D$6:$D$12,Summary!$C$6:$C$12)</f>
        <v>Pedro</v>
      </c>
      <c r="H495" s="2">
        <v>10</v>
      </c>
      <c r="I495" s="2">
        <v>20</v>
      </c>
      <c r="J495" s="2">
        <v>22440</v>
      </c>
      <c r="K495" s="13">
        <f>VLOOKUP(C495,Summary!$D$6:$E$12,2,0)</f>
        <v>0.21</v>
      </c>
      <c r="L495" s="2" t="s">
        <v>84</v>
      </c>
      <c r="M495" s="15">
        <f t="shared" si="7"/>
        <v>0</v>
      </c>
      <c r="N495" s="2">
        <v>2468.4</v>
      </c>
      <c r="O495" s="2">
        <v>19971.599999999999</v>
      </c>
      <c r="P495" s="2">
        <v>11220</v>
      </c>
      <c r="Q495" s="2">
        <v>8751.5999999999985</v>
      </c>
      <c r="R495" s="1">
        <v>45155</v>
      </c>
    </row>
    <row r="496" spans="1:18" x14ac:dyDescent="0.25">
      <c r="A496">
        <v>69609</v>
      </c>
      <c r="B496" t="s">
        <v>39</v>
      </c>
      <c r="C496" t="s">
        <v>34</v>
      </c>
      <c r="D496" t="s">
        <v>41</v>
      </c>
      <c r="E496" t="s">
        <v>45</v>
      </c>
      <c r="F496">
        <v>386</v>
      </c>
      <c r="G496" t="str">
        <f>_xlfn.XLOOKUP(C496,Summary!$D$6:$D$12,Summary!$C$6:$C$12)</f>
        <v>Francoise</v>
      </c>
      <c r="H496" s="2">
        <v>120</v>
      </c>
      <c r="I496" s="2">
        <v>300</v>
      </c>
      <c r="J496" s="2">
        <v>115800</v>
      </c>
      <c r="K496" s="13">
        <f>VLOOKUP(C496,Summary!$D$6:$E$12,2,0)</f>
        <v>0.2</v>
      </c>
      <c r="L496" s="2" t="s">
        <v>84</v>
      </c>
      <c r="M496" s="15">
        <f t="shared" si="7"/>
        <v>0</v>
      </c>
      <c r="N496" s="2">
        <v>9264</v>
      </c>
      <c r="O496" s="2">
        <v>106536</v>
      </c>
      <c r="P496" s="2">
        <v>96500</v>
      </c>
      <c r="Q496" s="2">
        <v>10036</v>
      </c>
      <c r="R496" s="1">
        <v>45202</v>
      </c>
    </row>
    <row r="497" spans="1:18" x14ac:dyDescent="0.25">
      <c r="A497">
        <v>17182</v>
      </c>
      <c r="B497" t="s">
        <v>39</v>
      </c>
      <c r="C497" t="s">
        <v>48</v>
      </c>
      <c r="D497" t="s">
        <v>41</v>
      </c>
      <c r="E497" t="s">
        <v>45</v>
      </c>
      <c r="F497">
        <v>1372</v>
      </c>
      <c r="G497" t="str">
        <f>_xlfn.XLOOKUP(C497,Summary!$D$6:$D$12,Summary!$C$6:$C$12)</f>
        <v>Luigi</v>
      </c>
      <c r="H497" s="2">
        <v>120</v>
      </c>
      <c r="I497" s="2">
        <v>300</v>
      </c>
      <c r="J497" s="2">
        <v>411600</v>
      </c>
      <c r="K497" s="13">
        <f>VLOOKUP(C497,Summary!$D$6:$E$12,2,0)</f>
        <v>0.22</v>
      </c>
      <c r="L497" s="2" t="s">
        <v>83</v>
      </c>
      <c r="M497" s="15">
        <f t="shared" si="7"/>
        <v>90552</v>
      </c>
      <c r="N497" s="2">
        <v>28812</v>
      </c>
      <c r="O497" s="2">
        <v>382788</v>
      </c>
      <c r="P497" s="2">
        <v>343000</v>
      </c>
      <c r="Q497" s="2">
        <v>39788</v>
      </c>
      <c r="R497" s="1">
        <v>44991</v>
      </c>
    </row>
    <row r="498" spans="1:18" x14ac:dyDescent="0.25">
      <c r="A498">
        <v>14891</v>
      </c>
      <c r="B498" t="s">
        <v>29</v>
      </c>
      <c r="C498" t="s">
        <v>47</v>
      </c>
      <c r="D498" t="s">
        <v>40</v>
      </c>
      <c r="E498" t="s">
        <v>46</v>
      </c>
      <c r="F498">
        <v>1233</v>
      </c>
      <c r="G498" t="str">
        <f>_xlfn.XLOOKUP(C498,Summary!$D$6:$D$12,Summary!$C$6:$C$12)</f>
        <v>Pedro</v>
      </c>
      <c r="H498" s="2">
        <v>10</v>
      </c>
      <c r="I498" s="2">
        <v>20</v>
      </c>
      <c r="J498" s="2">
        <v>24660</v>
      </c>
      <c r="K498" s="13">
        <f>VLOOKUP(C498,Summary!$D$6:$E$12,2,0)</f>
        <v>0.21</v>
      </c>
      <c r="L498" s="2" t="s">
        <v>83</v>
      </c>
      <c r="M498" s="15">
        <f t="shared" si="7"/>
        <v>5178.5999999999995</v>
      </c>
      <c r="N498" s="2">
        <v>2959.2</v>
      </c>
      <c r="O498" s="2">
        <v>21700.799999999999</v>
      </c>
      <c r="P498" s="2">
        <v>12330</v>
      </c>
      <c r="Q498" s="2">
        <v>9370.7999999999993</v>
      </c>
      <c r="R498" s="1">
        <v>45028</v>
      </c>
    </row>
    <row r="499" spans="1:18" x14ac:dyDescent="0.25">
      <c r="A499">
        <v>96788</v>
      </c>
      <c r="B499" t="s">
        <v>29</v>
      </c>
      <c r="C499" t="s">
        <v>48</v>
      </c>
      <c r="D499" t="s">
        <v>30</v>
      </c>
      <c r="E499" t="s">
        <v>45</v>
      </c>
      <c r="F499">
        <v>263</v>
      </c>
      <c r="G499" t="str">
        <f>_xlfn.XLOOKUP(C499,Summary!$D$6:$D$12,Summary!$C$6:$C$12)</f>
        <v>Luigi</v>
      </c>
      <c r="H499" s="2">
        <v>3</v>
      </c>
      <c r="I499" s="2">
        <v>7</v>
      </c>
      <c r="J499" s="2">
        <v>1841</v>
      </c>
      <c r="K499" s="13">
        <f>VLOOKUP(C499,Summary!$D$6:$E$12,2,0)</f>
        <v>0.22</v>
      </c>
      <c r="L499" s="2" t="s">
        <v>83</v>
      </c>
      <c r="M499" s="15">
        <f t="shared" si="7"/>
        <v>405.02</v>
      </c>
      <c r="N499" s="2">
        <v>110.46</v>
      </c>
      <c r="O499" s="2">
        <v>1730.54</v>
      </c>
      <c r="P499" s="2">
        <v>1315</v>
      </c>
      <c r="Q499" s="2">
        <v>415.53999999999996</v>
      </c>
      <c r="R499" s="1">
        <v>45148</v>
      </c>
    </row>
    <row r="500" spans="1:18" x14ac:dyDescent="0.25">
      <c r="A500">
        <v>97139</v>
      </c>
      <c r="B500" t="s">
        <v>33</v>
      </c>
      <c r="C500" t="s">
        <v>48</v>
      </c>
      <c r="D500" t="s">
        <v>41</v>
      </c>
      <c r="E500" t="s">
        <v>45</v>
      </c>
      <c r="F500">
        <v>555</v>
      </c>
      <c r="G500" t="str">
        <f>_xlfn.XLOOKUP(C500,Summary!$D$6:$D$12,Summary!$C$6:$C$12)</f>
        <v>Luigi</v>
      </c>
      <c r="H500" s="2">
        <v>120</v>
      </c>
      <c r="I500" s="2">
        <v>15</v>
      </c>
      <c r="J500" s="2">
        <v>8325</v>
      </c>
      <c r="K500" s="13">
        <f>VLOOKUP(C500,Summary!$D$6:$E$12,2,0)</f>
        <v>0.22</v>
      </c>
      <c r="L500" s="2" t="s">
        <v>84</v>
      </c>
      <c r="M500" s="15">
        <f t="shared" si="7"/>
        <v>0</v>
      </c>
      <c r="N500" s="2">
        <v>416.25</v>
      </c>
      <c r="O500" s="2">
        <v>7908.75</v>
      </c>
      <c r="P500" s="2">
        <v>5550</v>
      </c>
      <c r="Q500" s="2">
        <v>2358.75</v>
      </c>
      <c r="R500" s="1">
        <v>45154</v>
      </c>
    </row>
    <row r="501" spans="1:18" x14ac:dyDescent="0.25">
      <c r="A501">
        <v>12216</v>
      </c>
      <c r="B501" t="s">
        <v>29</v>
      </c>
      <c r="C501" t="s">
        <v>49</v>
      </c>
      <c r="D501" t="s">
        <v>40</v>
      </c>
      <c r="E501" t="s">
        <v>45</v>
      </c>
      <c r="F501">
        <v>1802</v>
      </c>
      <c r="G501" t="str">
        <f>_xlfn.XLOOKUP(C501,Summary!$D$6:$D$12,Summary!$C$6:$C$12)</f>
        <v xml:space="preserve">Klaas </v>
      </c>
      <c r="H501" s="2">
        <v>10</v>
      </c>
      <c r="I501" s="2">
        <v>20</v>
      </c>
      <c r="J501" s="2">
        <v>36040</v>
      </c>
      <c r="K501" s="13">
        <f>VLOOKUP(C501,Summary!$D$6:$E$12,2,0)</f>
        <v>0.24</v>
      </c>
      <c r="L501" s="2" t="s">
        <v>83</v>
      </c>
      <c r="M501" s="15">
        <f t="shared" si="7"/>
        <v>8649.6</v>
      </c>
      <c r="N501" s="2">
        <v>1802</v>
      </c>
      <c r="O501" s="2">
        <v>34238</v>
      </c>
      <c r="P501" s="2">
        <v>18020</v>
      </c>
      <c r="Q501" s="2">
        <v>16218</v>
      </c>
      <c r="R501" s="1">
        <v>45042</v>
      </c>
    </row>
    <row r="502" spans="1:18" x14ac:dyDescent="0.25">
      <c r="A502">
        <v>37745</v>
      </c>
      <c r="B502" t="s">
        <v>39</v>
      </c>
      <c r="C502" t="s">
        <v>34</v>
      </c>
      <c r="D502" t="s">
        <v>41</v>
      </c>
      <c r="E502" t="s">
        <v>45</v>
      </c>
      <c r="F502">
        <v>1221</v>
      </c>
      <c r="G502" t="str">
        <f>_xlfn.XLOOKUP(C502,Summary!$D$6:$D$12,Summary!$C$6:$C$12)</f>
        <v>Francoise</v>
      </c>
      <c r="H502" s="2">
        <v>120</v>
      </c>
      <c r="I502" s="2">
        <v>300</v>
      </c>
      <c r="J502" s="2">
        <v>366300</v>
      </c>
      <c r="K502" s="13">
        <f>VLOOKUP(C502,Summary!$D$6:$E$12,2,0)</f>
        <v>0.2</v>
      </c>
      <c r="L502" s="2" t="s">
        <v>83</v>
      </c>
      <c r="M502" s="15">
        <f t="shared" si="7"/>
        <v>73260</v>
      </c>
      <c r="N502" s="2">
        <v>21978</v>
      </c>
      <c r="O502" s="2">
        <v>344322</v>
      </c>
      <c r="P502" s="2">
        <v>305250</v>
      </c>
      <c r="Q502" s="2">
        <v>39072</v>
      </c>
      <c r="R502" s="1">
        <v>45154</v>
      </c>
    </row>
    <row r="503" spans="1:18" x14ac:dyDescent="0.25">
      <c r="A503">
        <v>50027</v>
      </c>
      <c r="B503" t="s">
        <v>29</v>
      </c>
      <c r="C503" t="s">
        <v>37</v>
      </c>
      <c r="D503" t="s">
        <v>42</v>
      </c>
      <c r="E503" t="s">
        <v>45</v>
      </c>
      <c r="F503">
        <v>570</v>
      </c>
      <c r="G503" t="str">
        <f>_xlfn.XLOOKUP(C503,Summary!$D$6:$D$12,Summary!$C$6:$C$12)</f>
        <v>Ciarán</v>
      </c>
      <c r="H503" s="2">
        <v>250</v>
      </c>
      <c r="I503" s="2">
        <v>7</v>
      </c>
      <c r="J503" s="2">
        <v>3990</v>
      </c>
      <c r="K503" s="13">
        <f>VLOOKUP(C503,Summary!$D$6:$E$12,2,0)</f>
        <v>0.23</v>
      </c>
      <c r="L503" s="2" t="s">
        <v>83</v>
      </c>
      <c r="M503" s="15">
        <f t="shared" si="7"/>
        <v>917.7</v>
      </c>
      <c r="N503" s="2">
        <v>199.5</v>
      </c>
      <c r="O503" s="2">
        <v>3790.5</v>
      </c>
      <c r="P503" s="2">
        <v>2850</v>
      </c>
      <c r="Q503" s="2">
        <v>940.5</v>
      </c>
      <c r="R503" s="1">
        <v>45248</v>
      </c>
    </row>
    <row r="504" spans="1:18" x14ac:dyDescent="0.25">
      <c r="A504">
        <v>99492</v>
      </c>
      <c r="B504" t="s">
        <v>29</v>
      </c>
      <c r="C504" t="s">
        <v>49</v>
      </c>
      <c r="D504" t="s">
        <v>35</v>
      </c>
      <c r="E504" t="s">
        <v>44</v>
      </c>
      <c r="F504">
        <v>2851</v>
      </c>
      <c r="G504" t="str">
        <f>_xlfn.XLOOKUP(C504,Summary!$D$6:$D$12,Summary!$C$6:$C$12)</f>
        <v xml:space="preserve">Klaas </v>
      </c>
      <c r="H504" s="2">
        <v>5</v>
      </c>
      <c r="I504" s="2">
        <v>7</v>
      </c>
      <c r="J504" s="2">
        <v>19957</v>
      </c>
      <c r="K504" s="13">
        <f>VLOOKUP(C504,Summary!$D$6:$E$12,2,0)</f>
        <v>0.24</v>
      </c>
      <c r="L504" s="2" t="s">
        <v>83</v>
      </c>
      <c r="M504" s="15">
        <f t="shared" si="7"/>
        <v>4789.6799999999994</v>
      </c>
      <c r="N504" s="2">
        <v>798.28</v>
      </c>
      <c r="O504" s="2">
        <v>19158.72</v>
      </c>
      <c r="P504" s="2">
        <v>14255</v>
      </c>
      <c r="Q504" s="2">
        <v>4903.7200000000012</v>
      </c>
      <c r="R504" s="1">
        <v>45270</v>
      </c>
    </row>
    <row r="505" spans="1:18" x14ac:dyDescent="0.25">
      <c r="A505">
        <v>78184</v>
      </c>
      <c r="B505" t="s">
        <v>39</v>
      </c>
      <c r="C505" t="s">
        <v>32</v>
      </c>
      <c r="D505" t="s">
        <v>40</v>
      </c>
      <c r="E505" t="s">
        <v>45</v>
      </c>
      <c r="F505">
        <v>1123</v>
      </c>
      <c r="G505" t="str">
        <f>_xlfn.XLOOKUP(C505,Summary!$D$6:$D$12,Summary!$C$6:$C$12)</f>
        <v>Bertha</v>
      </c>
      <c r="H505" s="2">
        <v>10</v>
      </c>
      <c r="I505" s="2">
        <v>300</v>
      </c>
      <c r="J505" s="2">
        <v>336900</v>
      </c>
      <c r="K505" s="13">
        <f>VLOOKUP(C505,Summary!$D$6:$E$12,2,0)</f>
        <v>0.19</v>
      </c>
      <c r="L505" s="2" t="s">
        <v>83</v>
      </c>
      <c r="M505" s="15">
        <f t="shared" si="7"/>
        <v>64011</v>
      </c>
      <c r="N505" s="2">
        <v>23583</v>
      </c>
      <c r="O505" s="2">
        <v>313317</v>
      </c>
      <c r="P505" s="2">
        <v>280750</v>
      </c>
      <c r="Q505" s="2">
        <v>32567</v>
      </c>
      <c r="R505" s="1">
        <v>44985</v>
      </c>
    </row>
    <row r="506" spans="1:18" x14ac:dyDescent="0.25">
      <c r="A506">
        <v>40522</v>
      </c>
      <c r="B506" t="s">
        <v>29</v>
      </c>
      <c r="C506" t="s">
        <v>49</v>
      </c>
      <c r="D506" t="s">
        <v>40</v>
      </c>
      <c r="E506" t="s">
        <v>45</v>
      </c>
      <c r="F506">
        <v>1228</v>
      </c>
      <c r="G506" t="str">
        <f>_xlfn.XLOOKUP(C506,Summary!$D$6:$D$12,Summary!$C$6:$C$12)</f>
        <v xml:space="preserve">Klaas </v>
      </c>
      <c r="H506" s="2">
        <v>10</v>
      </c>
      <c r="I506" s="2">
        <v>350</v>
      </c>
      <c r="J506" s="2">
        <v>429800</v>
      </c>
      <c r="K506" s="13">
        <f>VLOOKUP(C506,Summary!$D$6:$E$12,2,0)</f>
        <v>0.24</v>
      </c>
      <c r="L506" s="2" t="s">
        <v>84</v>
      </c>
      <c r="M506" s="15">
        <f t="shared" si="7"/>
        <v>0</v>
      </c>
      <c r="N506" s="2">
        <v>21490</v>
      </c>
      <c r="O506" s="2">
        <v>408310</v>
      </c>
      <c r="P506" s="2">
        <v>319280</v>
      </c>
      <c r="Q506" s="2">
        <v>89030</v>
      </c>
      <c r="R506" s="1">
        <v>45098</v>
      </c>
    </row>
    <row r="507" spans="1:18" x14ac:dyDescent="0.25">
      <c r="A507">
        <v>12740</v>
      </c>
      <c r="B507" t="s">
        <v>36</v>
      </c>
      <c r="C507" t="s">
        <v>48</v>
      </c>
      <c r="D507" t="s">
        <v>42</v>
      </c>
      <c r="E507" t="s">
        <v>46</v>
      </c>
      <c r="F507">
        <v>1806</v>
      </c>
      <c r="G507" t="str">
        <f>_xlfn.XLOOKUP(C507,Summary!$D$6:$D$12,Summary!$C$6:$C$12)</f>
        <v>Luigi</v>
      </c>
      <c r="H507" s="2">
        <v>250</v>
      </c>
      <c r="I507" s="2">
        <v>12</v>
      </c>
      <c r="J507" s="2">
        <v>21672</v>
      </c>
      <c r="K507" s="13">
        <f>VLOOKUP(C507,Summary!$D$6:$E$12,2,0)</f>
        <v>0.22</v>
      </c>
      <c r="L507" s="2" t="s">
        <v>83</v>
      </c>
      <c r="M507" s="15">
        <f t="shared" si="7"/>
        <v>4767.84</v>
      </c>
      <c r="N507" s="2">
        <v>3250.8</v>
      </c>
      <c r="O507" s="2">
        <v>18421.2</v>
      </c>
      <c r="P507" s="2">
        <v>5418</v>
      </c>
      <c r="Q507" s="2">
        <v>13003.2</v>
      </c>
      <c r="R507" s="1">
        <v>45034</v>
      </c>
    </row>
    <row r="508" spans="1:18" x14ac:dyDescent="0.25">
      <c r="A508">
        <v>78939</v>
      </c>
      <c r="B508" t="s">
        <v>29</v>
      </c>
      <c r="C508" t="s">
        <v>47</v>
      </c>
      <c r="D508" t="s">
        <v>40</v>
      </c>
      <c r="E508" t="s">
        <v>31</v>
      </c>
      <c r="F508">
        <v>883</v>
      </c>
      <c r="G508" t="str">
        <f>_xlfn.XLOOKUP(C508,Summary!$D$6:$D$12,Summary!$C$6:$C$12)</f>
        <v>Pedro</v>
      </c>
      <c r="H508" s="2">
        <v>10</v>
      </c>
      <c r="I508" s="2">
        <v>7</v>
      </c>
      <c r="J508" s="2">
        <v>6181</v>
      </c>
      <c r="K508" s="13">
        <f>VLOOKUP(C508,Summary!$D$6:$E$12,2,0)</f>
        <v>0.21</v>
      </c>
      <c r="L508" s="2" t="s">
        <v>84</v>
      </c>
      <c r="M508" s="15">
        <f t="shared" si="7"/>
        <v>0</v>
      </c>
      <c r="N508" s="2">
        <v>0</v>
      </c>
      <c r="O508" s="2">
        <v>6181</v>
      </c>
      <c r="P508" s="2">
        <v>4415</v>
      </c>
      <c r="Q508" s="2">
        <v>1766</v>
      </c>
      <c r="R508" s="1">
        <v>44948</v>
      </c>
    </row>
    <row r="509" spans="1:18" x14ac:dyDescent="0.25">
      <c r="A509">
        <v>68163</v>
      </c>
      <c r="B509" t="s">
        <v>29</v>
      </c>
      <c r="C509" t="s">
        <v>47</v>
      </c>
      <c r="D509" t="s">
        <v>35</v>
      </c>
      <c r="E509" t="s">
        <v>46</v>
      </c>
      <c r="F509">
        <v>1727</v>
      </c>
      <c r="G509" t="str">
        <f>_xlfn.XLOOKUP(C509,Summary!$D$6:$D$12,Summary!$C$6:$C$12)</f>
        <v>Pedro</v>
      </c>
      <c r="H509" s="2">
        <v>5</v>
      </c>
      <c r="I509" s="2">
        <v>7</v>
      </c>
      <c r="J509" s="2">
        <v>12089</v>
      </c>
      <c r="K509" s="13">
        <f>VLOOKUP(C509,Summary!$D$6:$E$12,2,0)</f>
        <v>0.21</v>
      </c>
      <c r="L509" s="2" t="s">
        <v>84</v>
      </c>
      <c r="M509" s="15">
        <f t="shared" si="7"/>
        <v>0</v>
      </c>
      <c r="N509" s="2">
        <v>1692.46</v>
      </c>
      <c r="O509" s="2">
        <v>10396.540000000001</v>
      </c>
      <c r="P509" s="2">
        <v>8635</v>
      </c>
      <c r="Q509" s="2">
        <v>1761.5400000000009</v>
      </c>
      <c r="R509" s="1">
        <v>44982</v>
      </c>
    </row>
    <row r="510" spans="1:18" x14ac:dyDescent="0.25">
      <c r="A510">
        <v>28314</v>
      </c>
      <c r="B510" t="s">
        <v>36</v>
      </c>
      <c r="C510" t="s">
        <v>34</v>
      </c>
      <c r="D510" t="s">
        <v>42</v>
      </c>
      <c r="E510" t="s">
        <v>44</v>
      </c>
      <c r="F510">
        <v>866</v>
      </c>
      <c r="G510" t="str">
        <f>_xlfn.XLOOKUP(C510,Summary!$D$6:$D$12,Summary!$C$6:$C$12)</f>
        <v>Francoise</v>
      </c>
      <c r="H510" s="2">
        <v>250</v>
      </c>
      <c r="I510" s="2">
        <v>12</v>
      </c>
      <c r="J510" s="2">
        <v>10392</v>
      </c>
      <c r="K510" s="13">
        <f>VLOOKUP(C510,Summary!$D$6:$E$12,2,0)</f>
        <v>0.2</v>
      </c>
      <c r="L510" s="2" t="s">
        <v>84</v>
      </c>
      <c r="M510" s="15">
        <f t="shared" si="7"/>
        <v>0</v>
      </c>
      <c r="N510" s="2">
        <v>415.68</v>
      </c>
      <c r="O510" s="2">
        <v>9976.32</v>
      </c>
      <c r="P510" s="2">
        <v>2598</v>
      </c>
      <c r="Q510" s="2">
        <v>7378.32</v>
      </c>
      <c r="R510" s="1">
        <v>44986</v>
      </c>
    </row>
    <row r="511" spans="1:18" x14ac:dyDescent="0.25">
      <c r="A511">
        <v>93666</v>
      </c>
      <c r="B511" t="s">
        <v>39</v>
      </c>
      <c r="C511" t="s">
        <v>34</v>
      </c>
      <c r="D511" t="s">
        <v>40</v>
      </c>
      <c r="E511" t="s">
        <v>45</v>
      </c>
      <c r="F511">
        <v>1324</v>
      </c>
      <c r="G511" t="str">
        <f>_xlfn.XLOOKUP(C511,Summary!$D$6:$D$12,Summary!$C$6:$C$12)</f>
        <v>Francoise</v>
      </c>
      <c r="H511" s="2">
        <v>10</v>
      </c>
      <c r="I511" s="2">
        <v>300</v>
      </c>
      <c r="J511" s="2">
        <v>397200</v>
      </c>
      <c r="K511" s="13">
        <f>VLOOKUP(C511,Summary!$D$6:$E$12,2,0)</f>
        <v>0.2</v>
      </c>
      <c r="L511" s="2" t="s">
        <v>83</v>
      </c>
      <c r="M511" s="15">
        <f t="shared" si="7"/>
        <v>79440</v>
      </c>
      <c r="N511" s="2">
        <v>35748</v>
      </c>
      <c r="O511" s="2">
        <v>361452</v>
      </c>
      <c r="P511" s="2">
        <v>331000</v>
      </c>
      <c r="Q511" s="2">
        <v>30452</v>
      </c>
      <c r="R511" s="1">
        <v>44945</v>
      </c>
    </row>
    <row r="512" spans="1:18" x14ac:dyDescent="0.25">
      <c r="A512">
        <v>39769</v>
      </c>
      <c r="B512" t="s">
        <v>29</v>
      </c>
      <c r="C512" t="s">
        <v>48</v>
      </c>
      <c r="D512" t="s">
        <v>35</v>
      </c>
      <c r="E512" t="s">
        <v>44</v>
      </c>
      <c r="F512">
        <v>1566</v>
      </c>
      <c r="G512" t="str">
        <f>_xlfn.XLOOKUP(C512,Summary!$D$6:$D$12,Summary!$C$6:$C$12)</f>
        <v>Luigi</v>
      </c>
      <c r="H512" s="2">
        <v>5</v>
      </c>
      <c r="I512" s="2">
        <v>20</v>
      </c>
      <c r="J512" s="2">
        <v>31320</v>
      </c>
      <c r="K512" s="13">
        <f>VLOOKUP(C512,Summary!$D$6:$E$12,2,0)</f>
        <v>0.22</v>
      </c>
      <c r="L512" s="2" t="s">
        <v>84</v>
      </c>
      <c r="M512" s="15">
        <f t="shared" si="7"/>
        <v>0</v>
      </c>
      <c r="N512" s="2">
        <v>626.4</v>
      </c>
      <c r="O512" s="2">
        <v>30693.599999999999</v>
      </c>
      <c r="P512" s="2">
        <v>15660</v>
      </c>
      <c r="Q512" s="2">
        <v>15033.599999999999</v>
      </c>
      <c r="R512" s="1">
        <v>45263</v>
      </c>
    </row>
    <row r="513" spans="1:18" x14ac:dyDescent="0.25">
      <c r="A513">
        <v>87875</v>
      </c>
      <c r="B513" t="s">
        <v>29</v>
      </c>
      <c r="C513" t="s">
        <v>47</v>
      </c>
      <c r="D513" t="s">
        <v>41</v>
      </c>
      <c r="E513" t="s">
        <v>46</v>
      </c>
      <c r="F513">
        <v>344</v>
      </c>
      <c r="G513" t="str">
        <f>_xlfn.XLOOKUP(C513,Summary!$D$6:$D$12,Summary!$C$6:$C$12)</f>
        <v>Pedro</v>
      </c>
      <c r="H513" s="2">
        <v>120</v>
      </c>
      <c r="I513" s="2">
        <v>350</v>
      </c>
      <c r="J513" s="2">
        <v>120400</v>
      </c>
      <c r="K513" s="13">
        <f>VLOOKUP(C513,Summary!$D$6:$E$12,2,0)</f>
        <v>0.21</v>
      </c>
      <c r="L513" s="2" t="s">
        <v>83</v>
      </c>
      <c r="M513" s="15">
        <f t="shared" si="7"/>
        <v>25284</v>
      </c>
      <c r="N513" s="2">
        <v>13244</v>
      </c>
      <c r="O513" s="2">
        <v>107156</v>
      </c>
      <c r="P513" s="2">
        <v>89440</v>
      </c>
      <c r="Q513" s="2">
        <v>17716</v>
      </c>
      <c r="R513" s="1">
        <v>45268</v>
      </c>
    </row>
    <row r="514" spans="1:18" x14ac:dyDescent="0.25">
      <c r="A514">
        <v>43457</v>
      </c>
      <c r="B514" t="s">
        <v>38</v>
      </c>
      <c r="C514" t="s">
        <v>49</v>
      </c>
      <c r="D514" t="s">
        <v>35</v>
      </c>
      <c r="E514" t="s">
        <v>31</v>
      </c>
      <c r="F514">
        <v>2665.5</v>
      </c>
      <c r="G514" t="str">
        <f>_xlfn.XLOOKUP(C514,Summary!$D$6:$D$12,Summary!$C$6:$C$12)</f>
        <v xml:space="preserve">Klaas </v>
      </c>
      <c r="H514" s="2">
        <v>5</v>
      </c>
      <c r="I514" s="2">
        <v>125</v>
      </c>
      <c r="J514" s="2">
        <v>333187.5</v>
      </c>
      <c r="K514" s="13">
        <f>VLOOKUP(C514,Summary!$D$6:$E$12,2,0)</f>
        <v>0.24</v>
      </c>
      <c r="L514" s="2" t="s">
        <v>83</v>
      </c>
      <c r="M514" s="15">
        <f t="shared" si="7"/>
        <v>79965</v>
      </c>
      <c r="N514" s="2">
        <v>0</v>
      </c>
      <c r="O514" s="2">
        <v>333187.5</v>
      </c>
      <c r="P514" s="2">
        <v>319860</v>
      </c>
      <c r="Q514" s="2">
        <v>13327.5</v>
      </c>
      <c r="R514" s="1">
        <v>45267</v>
      </c>
    </row>
    <row r="515" spans="1:18" x14ac:dyDescent="0.25">
      <c r="A515">
        <v>71600</v>
      </c>
      <c r="B515" t="s">
        <v>33</v>
      </c>
      <c r="C515" t="s">
        <v>49</v>
      </c>
      <c r="D515" t="s">
        <v>40</v>
      </c>
      <c r="E515" t="s">
        <v>46</v>
      </c>
      <c r="F515">
        <v>2470</v>
      </c>
      <c r="G515" t="str">
        <f>_xlfn.XLOOKUP(C515,Summary!$D$6:$D$12,Summary!$C$6:$C$12)</f>
        <v xml:space="preserve">Klaas </v>
      </c>
      <c r="H515" s="2">
        <v>10</v>
      </c>
      <c r="I515" s="2">
        <v>15</v>
      </c>
      <c r="J515" s="2">
        <v>37050</v>
      </c>
      <c r="K515" s="13">
        <f>VLOOKUP(C515,Summary!$D$6:$E$12,2,0)</f>
        <v>0.24</v>
      </c>
      <c r="L515" s="2" t="s">
        <v>84</v>
      </c>
      <c r="M515" s="15">
        <f t="shared" ref="M515:M578" si="8">IF(L515="Yes",J515*K515,0)</f>
        <v>0</v>
      </c>
      <c r="N515" s="2">
        <v>5187</v>
      </c>
      <c r="O515" s="2">
        <v>31863</v>
      </c>
      <c r="P515" s="2">
        <v>24700</v>
      </c>
      <c r="Q515" s="2">
        <v>7163</v>
      </c>
      <c r="R515" s="1">
        <v>45181</v>
      </c>
    </row>
    <row r="516" spans="1:18" x14ac:dyDescent="0.25">
      <c r="A516">
        <v>29801</v>
      </c>
      <c r="B516" t="s">
        <v>36</v>
      </c>
      <c r="C516" t="s">
        <v>49</v>
      </c>
      <c r="D516" t="s">
        <v>43</v>
      </c>
      <c r="E516" t="s">
        <v>46</v>
      </c>
      <c r="F516">
        <v>2761</v>
      </c>
      <c r="G516" t="str">
        <f>_xlfn.XLOOKUP(C516,Summary!$D$6:$D$12,Summary!$C$6:$C$12)</f>
        <v xml:space="preserve">Klaas </v>
      </c>
      <c r="H516" s="2">
        <v>260</v>
      </c>
      <c r="I516" s="2">
        <v>12</v>
      </c>
      <c r="J516" s="2">
        <v>33132</v>
      </c>
      <c r="K516" s="13">
        <f>VLOOKUP(C516,Summary!$D$6:$E$12,2,0)</f>
        <v>0.24</v>
      </c>
      <c r="L516" s="2" t="s">
        <v>83</v>
      </c>
      <c r="M516" s="15">
        <f t="shared" si="8"/>
        <v>7951.6799999999994</v>
      </c>
      <c r="N516" s="2">
        <v>3975.84</v>
      </c>
      <c r="O516" s="2">
        <v>29156.16</v>
      </c>
      <c r="P516" s="2">
        <v>8283</v>
      </c>
      <c r="Q516" s="2">
        <v>20873.16</v>
      </c>
      <c r="R516" s="1">
        <v>45152</v>
      </c>
    </row>
    <row r="517" spans="1:18" x14ac:dyDescent="0.25">
      <c r="A517">
        <v>98235</v>
      </c>
      <c r="B517" t="s">
        <v>33</v>
      </c>
      <c r="C517" t="s">
        <v>37</v>
      </c>
      <c r="D517" t="s">
        <v>40</v>
      </c>
      <c r="E517" t="s">
        <v>45</v>
      </c>
      <c r="F517">
        <v>2116</v>
      </c>
      <c r="G517" t="str">
        <f>_xlfn.XLOOKUP(C517,Summary!$D$6:$D$12,Summary!$C$6:$C$12)</f>
        <v>Ciarán</v>
      </c>
      <c r="H517" s="2">
        <v>10</v>
      </c>
      <c r="I517" s="2">
        <v>15</v>
      </c>
      <c r="J517" s="2">
        <v>31740</v>
      </c>
      <c r="K517" s="13">
        <f>VLOOKUP(C517,Summary!$D$6:$E$12,2,0)</f>
        <v>0.23</v>
      </c>
      <c r="L517" s="2" t="s">
        <v>84</v>
      </c>
      <c r="M517" s="15">
        <f t="shared" si="8"/>
        <v>0</v>
      </c>
      <c r="N517" s="2">
        <v>1587</v>
      </c>
      <c r="O517" s="2">
        <v>30153</v>
      </c>
      <c r="P517" s="2">
        <v>21160</v>
      </c>
      <c r="Q517" s="2">
        <v>8993</v>
      </c>
      <c r="R517" s="1">
        <v>45219</v>
      </c>
    </row>
    <row r="518" spans="1:18" x14ac:dyDescent="0.25">
      <c r="A518">
        <v>50397</v>
      </c>
      <c r="B518" t="s">
        <v>29</v>
      </c>
      <c r="C518" t="s">
        <v>37</v>
      </c>
      <c r="D518" t="s">
        <v>43</v>
      </c>
      <c r="E518" t="s">
        <v>45</v>
      </c>
      <c r="F518">
        <v>1403</v>
      </c>
      <c r="G518" t="str">
        <f>_xlfn.XLOOKUP(C518,Summary!$D$6:$D$12,Summary!$C$6:$C$12)</f>
        <v>Ciarán</v>
      </c>
      <c r="H518" s="2">
        <v>260</v>
      </c>
      <c r="I518" s="2">
        <v>7</v>
      </c>
      <c r="J518" s="2">
        <v>9821</v>
      </c>
      <c r="K518" s="13">
        <f>VLOOKUP(C518,Summary!$D$6:$E$12,2,0)</f>
        <v>0.23</v>
      </c>
      <c r="L518" s="2" t="s">
        <v>83</v>
      </c>
      <c r="M518" s="15">
        <f t="shared" si="8"/>
        <v>2258.83</v>
      </c>
      <c r="N518" s="2">
        <v>589.26</v>
      </c>
      <c r="O518" s="2">
        <v>9231.74</v>
      </c>
      <c r="P518" s="2">
        <v>7015</v>
      </c>
      <c r="Q518" s="2">
        <v>2216.7399999999998</v>
      </c>
      <c r="R518" s="1">
        <v>45227</v>
      </c>
    </row>
    <row r="519" spans="1:18" x14ac:dyDescent="0.25">
      <c r="A519">
        <v>44845</v>
      </c>
      <c r="B519" t="s">
        <v>39</v>
      </c>
      <c r="C519" t="s">
        <v>32</v>
      </c>
      <c r="D519" t="s">
        <v>40</v>
      </c>
      <c r="E519" t="s">
        <v>46</v>
      </c>
      <c r="F519">
        <v>1359</v>
      </c>
      <c r="G519" t="str">
        <f>_xlfn.XLOOKUP(C519,Summary!$D$6:$D$12,Summary!$C$6:$C$12)</f>
        <v>Bertha</v>
      </c>
      <c r="H519" s="2">
        <v>10</v>
      </c>
      <c r="I519" s="2">
        <v>300</v>
      </c>
      <c r="J519" s="2">
        <v>407700</v>
      </c>
      <c r="K519" s="13">
        <f>VLOOKUP(C519,Summary!$D$6:$E$12,2,0)</f>
        <v>0.19</v>
      </c>
      <c r="L519" s="2" t="s">
        <v>83</v>
      </c>
      <c r="M519" s="15">
        <f t="shared" si="8"/>
        <v>77463</v>
      </c>
      <c r="N519" s="2">
        <v>48924</v>
      </c>
      <c r="O519" s="2">
        <v>358776</v>
      </c>
      <c r="P519" s="2">
        <v>339750</v>
      </c>
      <c r="Q519" s="2">
        <v>19026</v>
      </c>
      <c r="R519" s="1">
        <v>45125</v>
      </c>
    </row>
    <row r="520" spans="1:18" x14ac:dyDescent="0.25">
      <c r="A520">
        <v>52349</v>
      </c>
      <c r="B520" t="s">
        <v>29</v>
      </c>
      <c r="C520" t="s">
        <v>49</v>
      </c>
      <c r="D520" t="s">
        <v>40</v>
      </c>
      <c r="E520" t="s">
        <v>45</v>
      </c>
      <c r="F520">
        <v>1946</v>
      </c>
      <c r="G520" t="str">
        <f>_xlfn.XLOOKUP(C520,Summary!$D$6:$D$12,Summary!$C$6:$C$12)</f>
        <v xml:space="preserve">Klaas </v>
      </c>
      <c r="H520" s="2">
        <v>10</v>
      </c>
      <c r="I520" s="2">
        <v>7</v>
      </c>
      <c r="J520" s="2">
        <v>13622</v>
      </c>
      <c r="K520" s="13">
        <f>VLOOKUP(C520,Summary!$D$6:$E$12,2,0)</f>
        <v>0.24</v>
      </c>
      <c r="L520" s="2" t="s">
        <v>83</v>
      </c>
      <c r="M520" s="15">
        <f t="shared" si="8"/>
        <v>3269.2799999999997</v>
      </c>
      <c r="N520" s="2">
        <v>1089.76</v>
      </c>
      <c r="O520" s="2">
        <v>12532.24</v>
      </c>
      <c r="P520" s="2">
        <v>9730</v>
      </c>
      <c r="Q520" s="2">
        <v>2802.24</v>
      </c>
      <c r="R520" s="1">
        <v>44979</v>
      </c>
    </row>
    <row r="521" spans="1:18" x14ac:dyDescent="0.25">
      <c r="A521">
        <v>32137</v>
      </c>
      <c r="B521" t="s">
        <v>29</v>
      </c>
      <c r="C521" t="s">
        <v>37</v>
      </c>
      <c r="D521" t="s">
        <v>40</v>
      </c>
      <c r="E521" t="s">
        <v>44</v>
      </c>
      <c r="F521">
        <v>2074</v>
      </c>
      <c r="G521" t="str">
        <f>_xlfn.XLOOKUP(C521,Summary!$D$6:$D$12,Summary!$C$6:$C$12)</f>
        <v>Ciarán</v>
      </c>
      <c r="H521" s="2">
        <v>10</v>
      </c>
      <c r="I521" s="2">
        <v>20</v>
      </c>
      <c r="J521" s="2">
        <v>41480</v>
      </c>
      <c r="K521" s="13">
        <f>VLOOKUP(C521,Summary!$D$6:$E$12,2,0)</f>
        <v>0.23</v>
      </c>
      <c r="L521" s="2" t="s">
        <v>83</v>
      </c>
      <c r="M521" s="15">
        <f t="shared" si="8"/>
        <v>9540.4</v>
      </c>
      <c r="N521" s="2">
        <v>1659.2</v>
      </c>
      <c r="O521" s="2">
        <v>39820.800000000003</v>
      </c>
      <c r="P521" s="2">
        <v>20740</v>
      </c>
      <c r="Q521" s="2">
        <v>19080.800000000003</v>
      </c>
      <c r="R521" s="1">
        <v>45127</v>
      </c>
    </row>
    <row r="522" spans="1:18" x14ac:dyDescent="0.25">
      <c r="A522">
        <v>69310</v>
      </c>
      <c r="B522" t="s">
        <v>39</v>
      </c>
      <c r="C522" t="s">
        <v>47</v>
      </c>
      <c r="D522" t="s">
        <v>40</v>
      </c>
      <c r="E522" t="s">
        <v>45</v>
      </c>
      <c r="F522">
        <v>1607</v>
      </c>
      <c r="G522" t="str">
        <f>_xlfn.XLOOKUP(C522,Summary!$D$6:$D$12,Summary!$C$6:$C$12)</f>
        <v>Pedro</v>
      </c>
      <c r="H522" s="2">
        <v>10</v>
      </c>
      <c r="I522" s="2">
        <v>300</v>
      </c>
      <c r="J522" s="2">
        <v>482100</v>
      </c>
      <c r="K522" s="13">
        <f>VLOOKUP(C522,Summary!$D$6:$E$12,2,0)</f>
        <v>0.21</v>
      </c>
      <c r="L522" s="2" t="s">
        <v>83</v>
      </c>
      <c r="M522" s="15">
        <f t="shared" si="8"/>
        <v>101241</v>
      </c>
      <c r="N522" s="2">
        <v>24105</v>
      </c>
      <c r="O522" s="2">
        <v>457995</v>
      </c>
      <c r="P522" s="2">
        <v>401750</v>
      </c>
      <c r="Q522" s="2">
        <v>56245</v>
      </c>
      <c r="R522" s="1">
        <v>45029</v>
      </c>
    </row>
    <row r="523" spans="1:18" x14ac:dyDescent="0.25">
      <c r="A523">
        <v>26113</v>
      </c>
      <c r="B523" t="s">
        <v>29</v>
      </c>
      <c r="C523" t="s">
        <v>32</v>
      </c>
      <c r="D523" t="s">
        <v>40</v>
      </c>
      <c r="E523" t="s">
        <v>45</v>
      </c>
      <c r="F523">
        <v>1095</v>
      </c>
      <c r="G523" t="str">
        <f>_xlfn.XLOOKUP(C523,Summary!$D$6:$D$12,Summary!$C$6:$C$12)</f>
        <v>Bertha</v>
      </c>
      <c r="H523" s="2">
        <v>10</v>
      </c>
      <c r="I523" s="2">
        <v>7</v>
      </c>
      <c r="J523" s="2">
        <v>7665</v>
      </c>
      <c r="K523" s="13">
        <f>VLOOKUP(C523,Summary!$D$6:$E$12,2,0)</f>
        <v>0.19</v>
      </c>
      <c r="L523" s="2" t="s">
        <v>83</v>
      </c>
      <c r="M523" s="15">
        <f t="shared" si="8"/>
        <v>1456.35</v>
      </c>
      <c r="N523" s="2">
        <v>613.20000000000005</v>
      </c>
      <c r="O523" s="2">
        <v>7051.8</v>
      </c>
      <c r="P523" s="2">
        <v>5475</v>
      </c>
      <c r="Q523" s="2">
        <v>1576.8000000000002</v>
      </c>
      <c r="R523" s="1">
        <v>45053</v>
      </c>
    </row>
    <row r="524" spans="1:18" x14ac:dyDescent="0.25">
      <c r="A524">
        <v>42904</v>
      </c>
      <c r="B524" t="s">
        <v>36</v>
      </c>
      <c r="C524" t="s">
        <v>47</v>
      </c>
      <c r="D524" t="s">
        <v>35</v>
      </c>
      <c r="E524" t="s">
        <v>46</v>
      </c>
      <c r="F524">
        <v>604</v>
      </c>
      <c r="G524" t="str">
        <f>_xlfn.XLOOKUP(C524,Summary!$D$6:$D$12,Summary!$C$6:$C$12)</f>
        <v>Pedro</v>
      </c>
      <c r="H524" s="2">
        <v>5</v>
      </c>
      <c r="I524" s="2">
        <v>12</v>
      </c>
      <c r="J524" s="2">
        <v>7248</v>
      </c>
      <c r="K524" s="13">
        <f>VLOOKUP(C524,Summary!$D$6:$E$12,2,0)</f>
        <v>0.21</v>
      </c>
      <c r="L524" s="2" t="s">
        <v>84</v>
      </c>
      <c r="M524" s="15">
        <f t="shared" si="8"/>
        <v>0</v>
      </c>
      <c r="N524" s="2">
        <v>942.24</v>
      </c>
      <c r="O524" s="2">
        <v>6305.76</v>
      </c>
      <c r="P524" s="2">
        <v>1812</v>
      </c>
      <c r="Q524" s="2">
        <v>4493.76</v>
      </c>
      <c r="R524" s="1">
        <v>44982</v>
      </c>
    </row>
    <row r="525" spans="1:18" x14ac:dyDescent="0.25">
      <c r="A525">
        <v>40800</v>
      </c>
      <c r="B525" t="s">
        <v>29</v>
      </c>
      <c r="C525" t="s">
        <v>49</v>
      </c>
      <c r="D525" t="s">
        <v>43</v>
      </c>
      <c r="E525" t="s">
        <v>45</v>
      </c>
      <c r="F525">
        <v>1118</v>
      </c>
      <c r="G525" t="str">
        <f>_xlfn.XLOOKUP(C525,Summary!$D$6:$D$12,Summary!$C$6:$C$12)</f>
        <v xml:space="preserve">Klaas </v>
      </c>
      <c r="H525" s="2">
        <v>260</v>
      </c>
      <c r="I525" s="2">
        <v>20</v>
      </c>
      <c r="J525" s="2">
        <v>22360</v>
      </c>
      <c r="K525" s="13">
        <f>VLOOKUP(C525,Summary!$D$6:$E$12,2,0)</f>
        <v>0.24</v>
      </c>
      <c r="L525" s="2" t="s">
        <v>84</v>
      </c>
      <c r="M525" s="15">
        <f t="shared" si="8"/>
        <v>0</v>
      </c>
      <c r="N525" s="2">
        <v>1565.2</v>
      </c>
      <c r="O525" s="2">
        <v>20794.8</v>
      </c>
      <c r="P525" s="2">
        <v>11180</v>
      </c>
      <c r="Q525" s="2">
        <v>9614.7999999999993</v>
      </c>
      <c r="R525" s="1">
        <v>45148</v>
      </c>
    </row>
    <row r="526" spans="1:18" x14ac:dyDescent="0.25">
      <c r="A526">
        <v>15628</v>
      </c>
      <c r="B526" t="s">
        <v>33</v>
      </c>
      <c r="C526" t="s">
        <v>48</v>
      </c>
      <c r="D526" t="s">
        <v>40</v>
      </c>
      <c r="E526" t="s">
        <v>44</v>
      </c>
      <c r="F526">
        <v>671</v>
      </c>
      <c r="G526" t="str">
        <f>_xlfn.XLOOKUP(C526,Summary!$D$6:$D$12,Summary!$C$6:$C$12)</f>
        <v>Luigi</v>
      </c>
      <c r="H526" s="2">
        <v>10</v>
      </c>
      <c r="I526" s="2">
        <v>15</v>
      </c>
      <c r="J526" s="2">
        <v>10065</v>
      </c>
      <c r="K526" s="13">
        <f>VLOOKUP(C526,Summary!$D$6:$E$12,2,0)</f>
        <v>0.22</v>
      </c>
      <c r="L526" s="2" t="s">
        <v>84</v>
      </c>
      <c r="M526" s="15">
        <f t="shared" si="8"/>
        <v>0</v>
      </c>
      <c r="N526" s="2">
        <v>402.6</v>
      </c>
      <c r="O526" s="2">
        <v>9662.4</v>
      </c>
      <c r="P526" s="2">
        <v>6710</v>
      </c>
      <c r="Q526" s="2">
        <v>2952.3999999999996</v>
      </c>
      <c r="R526" s="1">
        <v>45170</v>
      </c>
    </row>
    <row r="527" spans="1:18" x14ac:dyDescent="0.25">
      <c r="A527">
        <v>53330</v>
      </c>
      <c r="B527" t="s">
        <v>33</v>
      </c>
      <c r="C527" t="s">
        <v>37</v>
      </c>
      <c r="D527" t="s">
        <v>40</v>
      </c>
      <c r="E527" t="s">
        <v>44</v>
      </c>
      <c r="F527">
        <v>1925</v>
      </c>
      <c r="G527" t="str">
        <f>_xlfn.XLOOKUP(C527,Summary!$D$6:$D$12,Summary!$C$6:$C$12)</f>
        <v>Ciarán</v>
      </c>
      <c r="H527" s="2">
        <v>10</v>
      </c>
      <c r="I527" s="2">
        <v>15</v>
      </c>
      <c r="J527" s="2">
        <v>28875</v>
      </c>
      <c r="K527" s="13">
        <f>VLOOKUP(C527,Summary!$D$6:$E$12,2,0)</f>
        <v>0.23</v>
      </c>
      <c r="L527" s="2" t="s">
        <v>83</v>
      </c>
      <c r="M527" s="15">
        <f t="shared" si="8"/>
        <v>6641.25</v>
      </c>
      <c r="N527" s="2">
        <v>577.5</v>
      </c>
      <c r="O527" s="2">
        <v>28297.5</v>
      </c>
      <c r="P527" s="2">
        <v>19250</v>
      </c>
      <c r="Q527" s="2">
        <v>9047.5</v>
      </c>
      <c r="R527" s="1">
        <v>45172</v>
      </c>
    </row>
    <row r="528" spans="1:18" x14ac:dyDescent="0.25">
      <c r="A528">
        <v>56250</v>
      </c>
      <c r="B528" t="s">
        <v>29</v>
      </c>
      <c r="C528" t="s">
        <v>49</v>
      </c>
      <c r="D528" t="s">
        <v>40</v>
      </c>
      <c r="E528" t="s">
        <v>31</v>
      </c>
      <c r="F528">
        <v>1817</v>
      </c>
      <c r="G528" t="str">
        <f>_xlfn.XLOOKUP(C528,Summary!$D$6:$D$12,Summary!$C$6:$C$12)</f>
        <v xml:space="preserve">Klaas </v>
      </c>
      <c r="H528" s="2">
        <v>10</v>
      </c>
      <c r="I528" s="2">
        <v>20</v>
      </c>
      <c r="J528" s="2">
        <v>36340</v>
      </c>
      <c r="K528" s="13">
        <f>VLOOKUP(C528,Summary!$D$6:$E$12,2,0)</f>
        <v>0.24</v>
      </c>
      <c r="L528" s="2" t="s">
        <v>83</v>
      </c>
      <c r="M528" s="15">
        <f t="shared" si="8"/>
        <v>8721.6</v>
      </c>
      <c r="N528" s="2">
        <v>0</v>
      </c>
      <c r="O528" s="2">
        <v>36340</v>
      </c>
      <c r="P528" s="2">
        <v>18170</v>
      </c>
      <c r="Q528" s="2">
        <v>18170</v>
      </c>
      <c r="R528" s="1">
        <v>45126</v>
      </c>
    </row>
    <row r="529" spans="1:18" x14ac:dyDescent="0.25">
      <c r="A529">
        <v>92116</v>
      </c>
      <c r="B529" t="s">
        <v>38</v>
      </c>
      <c r="C529" t="s">
        <v>47</v>
      </c>
      <c r="D529" t="s">
        <v>41</v>
      </c>
      <c r="E529" t="s">
        <v>46</v>
      </c>
      <c r="F529">
        <v>1575</v>
      </c>
      <c r="G529" t="str">
        <f>_xlfn.XLOOKUP(C529,Summary!$D$6:$D$12,Summary!$C$6:$C$12)</f>
        <v>Pedro</v>
      </c>
      <c r="H529" s="2">
        <v>120</v>
      </c>
      <c r="I529" s="2">
        <v>125</v>
      </c>
      <c r="J529" s="2">
        <v>196875</v>
      </c>
      <c r="K529" s="13">
        <f>VLOOKUP(C529,Summary!$D$6:$E$12,2,0)</f>
        <v>0.21</v>
      </c>
      <c r="L529" s="2" t="s">
        <v>84</v>
      </c>
      <c r="M529" s="15">
        <f t="shared" si="8"/>
        <v>0</v>
      </c>
      <c r="N529" s="2">
        <v>27562.5</v>
      </c>
      <c r="O529" s="2">
        <v>169312.5</v>
      </c>
      <c r="P529" s="2">
        <v>189000</v>
      </c>
      <c r="Q529" s="2">
        <v>-19687.5</v>
      </c>
      <c r="R529" s="1">
        <v>45130</v>
      </c>
    </row>
    <row r="530" spans="1:18" x14ac:dyDescent="0.25">
      <c r="A530">
        <v>93396</v>
      </c>
      <c r="B530" t="s">
        <v>33</v>
      </c>
      <c r="C530" t="s">
        <v>47</v>
      </c>
      <c r="D530" t="s">
        <v>35</v>
      </c>
      <c r="E530" t="s">
        <v>31</v>
      </c>
      <c r="F530">
        <v>2470</v>
      </c>
      <c r="G530" t="str">
        <f>_xlfn.XLOOKUP(C530,Summary!$D$6:$D$12,Summary!$C$6:$C$12)</f>
        <v>Pedro</v>
      </c>
      <c r="H530" s="2">
        <v>5</v>
      </c>
      <c r="I530" s="2">
        <v>15</v>
      </c>
      <c r="J530" s="2">
        <v>37050</v>
      </c>
      <c r="K530" s="13">
        <f>VLOOKUP(C530,Summary!$D$6:$E$12,2,0)</f>
        <v>0.21</v>
      </c>
      <c r="L530" s="2" t="s">
        <v>84</v>
      </c>
      <c r="M530" s="15">
        <f t="shared" si="8"/>
        <v>0</v>
      </c>
      <c r="N530" s="2">
        <v>0</v>
      </c>
      <c r="O530" s="2">
        <v>37050</v>
      </c>
      <c r="P530" s="2">
        <v>24700</v>
      </c>
      <c r="Q530" s="2">
        <v>12350</v>
      </c>
      <c r="R530" s="1">
        <v>45269</v>
      </c>
    </row>
    <row r="531" spans="1:18" x14ac:dyDescent="0.25">
      <c r="A531">
        <v>94140</v>
      </c>
      <c r="B531" t="s">
        <v>29</v>
      </c>
      <c r="C531" t="s">
        <v>34</v>
      </c>
      <c r="D531" t="s">
        <v>43</v>
      </c>
      <c r="E531" t="s">
        <v>44</v>
      </c>
      <c r="F531">
        <v>941</v>
      </c>
      <c r="G531" t="str">
        <f>_xlfn.XLOOKUP(C531,Summary!$D$6:$D$12,Summary!$C$6:$C$12)</f>
        <v>Francoise</v>
      </c>
      <c r="H531" s="2">
        <v>260</v>
      </c>
      <c r="I531" s="2">
        <v>20</v>
      </c>
      <c r="J531" s="2">
        <v>18820</v>
      </c>
      <c r="K531" s="13">
        <f>VLOOKUP(C531,Summary!$D$6:$E$12,2,0)</f>
        <v>0.2</v>
      </c>
      <c r="L531" s="2" t="s">
        <v>83</v>
      </c>
      <c r="M531" s="15">
        <f t="shared" si="8"/>
        <v>3764</v>
      </c>
      <c r="N531" s="2">
        <v>376.4</v>
      </c>
      <c r="O531" s="2">
        <v>18443.599999999999</v>
      </c>
      <c r="P531" s="2">
        <v>9410</v>
      </c>
      <c r="Q531" s="2">
        <v>9033.5999999999985</v>
      </c>
      <c r="R531" s="1">
        <v>45050</v>
      </c>
    </row>
    <row r="532" spans="1:18" x14ac:dyDescent="0.25">
      <c r="A532">
        <v>96239</v>
      </c>
      <c r="B532" t="s">
        <v>29</v>
      </c>
      <c r="C532" t="s">
        <v>32</v>
      </c>
      <c r="D532" t="s">
        <v>30</v>
      </c>
      <c r="E532" t="s">
        <v>31</v>
      </c>
      <c r="F532">
        <v>1321</v>
      </c>
      <c r="G532" t="str">
        <f>_xlfn.XLOOKUP(C532,Summary!$D$6:$D$12,Summary!$C$6:$C$12)</f>
        <v>Bertha</v>
      </c>
      <c r="H532" s="2">
        <v>3</v>
      </c>
      <c r="I532" s="2">
        <v>20</v>
      </c>
      <c r="J532" s="2">
        <v>26420</v>
      </c>
      <c r="K532" s="13">
        <f>VLOOKUP(C532,Summary!$D$6:$E$12,2,0)</f>
        <v>0.19</v>
      </c>
      <c r="L532" s="2" t="s">
        <v>83</v>
      </c>
      <c r="M532" s="15">
        <f t="shared" si="8"/>
        <v>5019.8</v>
      </c>
      <c r="N532" s="2">
        <v>0</v>
      </c>
      <c r="O532" s="2">
        <v>26420</v>
      </c>
      <c r="P532" s="2">
        <v>13210</v>
      </c>
      <c r="Q532" s="2">
        <v>13210</v>
      </c>
      <c r="R532" s="1">
        <v>44960</v>
      </c>
    </row>
    <row r="533" spans="1:18" x14ac:dyDescent="0.25">
      <c r="A533">
        <v>64154</v>
      </c>
      <c r="B533" t="s">
        <v>29</v>
      </c>
      <c r="C533" t="s">
        <v>47</v>
      </c>
      <c r="D533" t="s">
        <v>30</v>
      </c>
      <c r="E533" t="s">
        <v>46</v>
      </c>
      <c r="F533">
        <v>2706</v>
      </c>
      <c r="G533" t="str">
        <f>_xlfn.XLOOKUP(C533,Summary!$D$6:$D$12,Summary!$C$6:$C$12)</f>
        <v>Pedro</v>
      </c>
      <c r="H533" s="2">
        <v>3</v>
      </c>
      <c r="I533" s="2">
        <v>7</v>
      </c>
      <c r="J533" s="2">
        <v>18942</v>
      </c>
      <c r="K533" s="13">
        <f>VLOOKUP(C533,Summary!$D$6:$E$12,2,0)</f>
        <v>0.21</v>
      </c>
      <c r="L533" s="2" t="s">
        <v>84</v>
      </c>
      <c r="M533" s="15">
        <f t="shared" si="8"/>
        <v>0</v>
      </c>
      <c r="N533" s="2">
        <v>2083.62</v>
      </c>
      <c r="O533" s="2">
        <v>16858.38</v>
      </c>
      <c r="P533" s="2">
        <v>13530</v>
      </c>
      <c r="Q533" s="2">
        <v>3328.380000000001</v>
      </c>
      <c r="R533" s="1">
        <v>45057</v>
      </c>
    </row>
    <row r="534" spans="1:18" x14ac:dyDescent="0.25">
      <c r="A534">
        <v>11450</v>
      </c>
      <c r="B534" t="s">
        <v>33</v>
      </c>
      <c r="C534" t="s">
        <v>48</v>
      </c>
      <c r="D534" t="s">
        <v>42</v>
      </c>
      <c r="E534" t="s">
        <v>46</v>
      </c>
      <c r="F534">
        <v>2567</v>
      </c>
      <c r="G534" t="str">
        <f>_xlfn.XLOOKUP(C534,Summary!$D$6:$D$12,Summary!$C$6:$C$12)</f>
        <v>Luigi</v>
      </c>
      <c r="H534" s="2">
        <v>250</v>
      </c>
      <c r="I534" s="2">
        <v>15</v>
      </c>
      <c r="J534" s="2">
        <v>38505</v>
      </c>
      <c r="K534" s="13">
        <f>VLOOKUP(C534,Summary!$D$6:$E$12,2,0)</f>
        <v>0.22</v>
      </c>
      <c r="L534" s="2" t="s">
        <v>83</v>
      </c>
      <c r="M534" s="15">
        <f t="shared" si="8"/>
        <v>8471.1</v>
      </c>
      <c r="N534" s="2">
        <v>5005.6499999999996</v>
      </c>
      <c r="O534" s="2">
        <v>33499.35</v>
      </c>
      <c r="P534" s="2">
        <v>25670</v>
      </c>
      <c r="Q534" s="2">
        <v>7829.3499999999985</v>
      </c>
      <c r="R534" s="1">
        <v>45024</v>
      </c>
    </row>
    <row r="535" spans="1:18" x14ac:dyDescent="0.25">
      <c r="A535">
        <v>97884</v>
      </c>
      <c r="B535" t="s">
        <v>36</v>
      </c>
      <c r="C535" t="s">
        <v>49</v>
      </c>
      <c r="D535" t="s">
        <v>42</v>
      </c>
      <c r="E535" t="s">
        <v>46</v>
      </c>
      <c r="F535">
        <v>2109</v>
      </c>
      <c r="G535" t="str">
        <f>_xlfn.XLOOKUP(C535,Summary!$D$6:$D$12,Summary!$C$6:$C$12)</f>
        <v xml:space="preserve">Klaas </v>
      </c>
      <c r="H535" s="2">
        <v>250</v>
      </c>
      <c r="I535" s="2">
        <v>12</v>
      </c>
      <c r="J535" s="2">
        <v>25308</v>
      </c>
      <c r="K535" s="13">
        <f>VLOOKUP(C535,Summary!$D$6:$E$12,2,0)</f>
        <v>0.24</v>
      </c>
      <c r="L535" s="2" t="s">
        <v>84</v>
      </c>
      <c r="M535" s="15">
        <f t="shared" si="8"/>
        <v>0</v>
      </c>
      <c r="N535" s="2">
        <v>3036.96</v>
      </c>
      <c r="O535" s="2">
        <v>22271.040000000001</v>
      </c>
      <c r="P535" s="2">
        <v>6327</v>
      </c>
      <c r="Q535" s="2">
        <v>15944.04</v>
      </c>
      <c r="R535" s="1">
        <v>45182</v>
      </c>
    </row>
    <row r="536" spans="1:18" x14ac:dyDescent="0.25">
      <c r="A536">
        <v>12276</v>
      </c>
      <c r="B536" t="s">
        <v>29</v>
      </c>
      <c r="C536" t="s">
        <v>37</v>
      </c>
      <c r="D536" t="s">
        <v>35</v>
      </c>
      <c r="E536" t="s">
        <v>45</v>
      </c>
      <c r="F536">
        <v>980</v>
      </c>
      <c r="G536" t="str">
        <f>_xlfn.XLOOKUP(C536,Summary!$D$6:$D$12,Summary!$C$6:$C$12)</f>
        <v>Ciarán</v>
      </c>
      <c r="H536" s="2">
        <v>5</v>
      </c>
      <c r="I536" s="2">
        <v>350</v>
      </c>
      <c r="J536" s="2">
        <v>343000</v>
      </c>
      <c r="K536" s="13">
        <f>VLOOKUP(C536,Summary!$D$6:$E$12,2,0)</f>
        <v>0.23</v>
      </c>
      <c r="L536" s="2" t="s">
        <v>84</v>
      </c>
      <c r="M536" s="15">
        <f t="shared" si="8"/>
        <v>0</v>
      </c>
      <c r="N536" s="2">
        <v>20580</v>
      </c>
      <c r="O536" s="2">
        <v>322420</v>
      </c>
      <c r="P536" s="2">
        <v>254800</v>
      </c>
      <c r="Q536" s="2">
        <v>67620</v>
      </c>
      <c r="R536" s="1">
        <v>45287</v>
      </c>
    </row>
    <row r="537" spans="1:18" x14ac:dyDescent="0.25">
      <c r="A537">
        <v>99086</v>
      </c>
      <c r="B537" t="s">
        <v>29</v>
      </c>
      <c r="C537" t="s">
        <v>48</v>
      </c>
      <c r="D537" t="s">
        <v>43</v>
      </c>
      <c r="E537" t="s">
        <v>45</v>
      </c>
      <c r="F537">
        <v>2071</v>
      </c>
      <c r="G537" t="str">
        <f>_xlfn.XLOOKUP(C537,Summary!$D$6:$D$12,Summary!$C$6:$C$12)</f>
        <v>Luigi</v>
      </c>
      <c r="H537" s="2">
        <v>260</v>
      </c>
      <c r="I537" s="2">
        <v>350</v>
      </c>
      <c r="J537" s="2">
        <v>724850</v>
      </c>
      <c r="K537" s="13">
        <f>VLOOKUP(C537,Summary!$D$6:$E$12,2,0)</f>
        <v>0.22</v>
      </c>
      <c r="L537" s="2" t="s">
        <v>84</v>
      </c>
      <c r="M537" s="15">
        <f t="shared" si="8"/>
        <v>0</v>
      </c>
      <c r="N537" s="2">
        <v>65236.5</v>
      </c>
      <c r="O537" s="2">
        <v>659613.5</v>
      </c>
      <c r="P537" s="2">
        <v>538460</v>
      </c>
      <c r="Q537" s="2">
        <v>121153.5</v>
      </c>
      <c r="R537" s="1">
        <v>45160</v>
      </c>
    </row>
    <row r="538" spans="1:18" x14ac:dyDescent="0.25">
      <c r="A538">
        <v>27198</v>
      </c>
      <c r="B538" t="s">
        <v>29</v>
      </c>
      <c r="C538" t="s">
        <v>49</v>
      </c>
      <c r="D538" t="s">
        <v>35</v>
      </c>
      <c r="E538" t="s">
        <v>45</v>
      </c>
      <c r="F538">
        <v>488</v>
      </c>
      <c r="G538" t="str">
        <f>_xlfn.XLOOKUP(C538,Summary!$D$6:$D$12,Summary!$C$6:$C$12)</f>
        <v xml:space="preserve">Klaas </v>
      </c>
      <c r="H538" s="2">
        <v>5</v>
      </c>
      <c r="I538" s="2">
        <v>7</v>
      </c>
      <c r="J538" s="2">
        <v>3416</v>
      </c>
      <c r="K538" s="13">
        <f>VLOOKUP(C538,Summary!$D$6:$E$12,2,0)</f>
        <v>0.24</v>
      </c>
      <c r="L538" s="2" t="s">
        <v>84</v>
      </c>
      <c r="M538" s="15">
        <f t="shared" si="8"/>
        <v>0</v>
      </c>
      <c r="N538" s="2">
        <v>273.27999999999997</v>
      </c>
      <c r="O538" s="2">
        <v>3142.7200000000003</v>
      </c>
      <c r="P538" s="2">
        <v>2440</v>
      </c>
      <c r="Q538" s="2">
        <v>702.72000000000025</v>
      </c>
      <c r="R538" s="1">
        <v>45255</v>
      </c>
    </row>
    <row r="539" spans="1:18" x14ac:dyDescent="0.25">
      <c r="A539">
        <v>76952</v>
      </c>
      <c r="B539" t="s">
        <v>39</v>
      </c>
      <c r="C539" t="s">
        <v>48</v>
      </c>
      <c r="D539" t="s">
        <v>42</v>
      </c>
      <c r="E539" t="s">
        <v>46</v>
      </c>
      <c r="F539">
        <v>2541</v>
      </c>
      <c r="G539" t="str">
        <f>_xlfn.XLOOKUP(C539,Summary!$D$6:$D$12,Summary!$C$6:$C$12)</f>
        <v>Luigi</v>
      </c>
      <c r="H539" s="2">
        <v>250</v>
      </c>
      <c r="I539" s="2">
        <v>300</v>
      </c>
      <c r="J539" s="2">
        <v>762300</v>
      </c>
      <c r="K539" s="13">
        <f>VLOOKUP(C539,Summary!$D$6:$E$12,2,0)</f>
        <v>0.22</v>
      </c>
      <c r="L539" s="2" t="s">
        <v>83</v>
      </c>
      <c r="M539" s="15">
        <f t="shared" si="8"/>
        <v>167706</v>
      </c>
      <c r="N539" s="2">
        <v>106722</v>
      </c>
      <c r="O539" s="2">
        <v>655578</v>
      </c>
      <c r="P539" s="2">
        <v>635250</v>
      </c>
      <c r="Q539" s="2">
        <v>20328</v>
      </c>
      <c r="R539" s="1">
        <v>45079</v>
      </c>
    </row>
    <row r="540" spans="1:18" x14ac:dyDescent="0.25">
      <c r="A540">
        <v>41860</v>
      </c>
      <c r="B540" t="s">
        <v>36</v>
      </c>
      <c r="C540" t="s">
        <v>47</v>
      </c>
      <c r="D540" t="s">
        <v>30</v>
      </c>
      <c r="E540" t="s">
        <v>45</v>
      </c>
      <c r="F540">
        <v>367</v>
      </c>
      <c r="G540" t="str">
        <f>_xlfn.XLOOKUP(C540,Summary!$D$6:$D$12,Summary!$C$6:$C$12)</f>
        <v>Pedro</v>
      </c>
      <c r="H540" s="2">
        <v>3</v>
      </c>
      <c r="I540" s="2">
        <v>12</v>
      </c>
      <c r="J540" s="2">
        <v>4404</v>
      </c>
      <c r="K540" s="13">
        <f>VLOOKUP(C540,Summary!$D$6:$E$12,2,0)</f>
        <v>0.21</v>
      </c>
      <c r="L540" s="2" t="s">
        <v>84</v>
      </c>
      <c r="M540" s="15">
        <f t="shared" si="8"/>
        <v>0</v>
      </c>
      <c r="N540" s="2">
        <v>396.36</v>
      </c>
      <c r="O540" s="2">
        <v>4007.64</v>
      </c>
      <c r="P540" s="2">
        <v>1101</v>
      </c>
      <c r="Q540" s="2">
        <v>2906.64</v>
      </c>
      <c r="R540" s="1">
        <v>45170</v>
      </c>
    </row>
    <row r="541" spans="1:18" x14ac:dyDescent="0.25">
      <c r="A541">
        <v>75053</v>
      </c>
      <c r="B541" t="s">
        <v>33</v>
      </c>
      <c r="C541" t="s">
        <v>34</v>
      </c>
      <c r="D541" t="s">
        <v>40</v>
      </c>
      <c r="E541" t="s">
        <v>45</v>
      </c>
      <c r="F541">
        <v>3801</v>
      </c>
      <c r="G541" t="str">
        <f>_xlfn.XLOOKUP(C541,Summary!$D$6:$D$12,Summary!$C$6:$C$12)</f>
        <v>Francoise</v>
      </c>
      <c r="H541" s="2">
        <v>10</v>
      </c>
      <c r="I541" s="2">
        <v>15</v>
      </c>
      <c r="J541" s="2">
        <v>57015</v>
      </c>
      <c r="K541" s="13">
        <f>VLOOKUP(C541,Summary!$D$6:$E$12,2,0)</f>
        <v>0.2</v>
      </c>
      <c r="L541" s="2" t="s">
        <v>84</v>
      </c>
      <c r="M541" s="15">
        <f t="shared" si="8"/>
        <v>0</v>
      </c>
      <c r="N541" s="2">
        <v>3420.8999999999996</v>
      </c>
      <c r="O541" s="2">
        <v>53594.100000000006</v>
      </c>
      <c r="P541" s="2">
        <v>38010</v>
      </c>
      <c r="Q541" s="2">
        <v>15584.100000000002</v>
      </c>
      <c r="R541" s="1">
        <v>44988</v>
      </c>
    </row>
    <row r="542" spans="1:18" x14ac:dyDescent="0.25">
      <c r="A542">
        <v>27406</v>
      </c>
      <c r="B542" t="s">
        <v>29</v>
      </c>
      <c r="C542" t="s">
        <v>49</v>
      </c>
      <c r="D542" t="s">
        <v>40</v>
      </c>
      <c r="E542" t="s">
        <v>31</v>
      </c>
      <c r="F542">
        <v>292</v>
      </c>
      <c r="G542" t="str">
        <f>_xlfn.XLOOKUP(C542,Summary!$D$6:$D$12,Summary!$C$6:$C$12)</f>
        <v xml:space="preserve">Klaas </v>
      </c>
      <c r="H542" s="2">
        <v>10</v>
      </c>
      <c r="I542" s="2">
        <v>20</v>
      </c>
      <c r="J542" s="2">
        <v>5840</v>
      </c>
      <c r="K542" s="13">
        <f>VLOOKUP(C542,Summary!$D$6:$E$12,2,0)</f>
        <v>0.24</v>
      </c>
      <c r="L542" s="2" t="s">
        <v>83</v>
      </c>
      <c r="M542" s="15">
        <f t="shared" si="8"/>
        <v>1401.6</v>
      </c>
      <c r="N542" s="2">
        <v>0</v>
      </c>
      <c r="O542" s="2">
        <v>5840</v>
      </c>
      <c r="P542" s="2">
        <v>2920</v>
      </c>
      <c r="Q542" s="2">
        <v>2920</v>
      </c>
      <c r="R542" s="1">
        <v>44971</v>
      </c>
    </row>
    <row r="543" spans="1:18" x14ac:dyDescent="0.25">
      <c r="A543">
        <v>55012</v>
      </c>
      <c r="B543" t="s">
        <v>33</v>
      </c>
      <c r="C543" t="s">
        <v>48</v>
      </c>
      <c r="D543" t="s">
        <v>43</v>
      </c>
      <c r="E543" t="s">
        <v>31</v>
      </c>
      <c r="F543">
        <v>615</v>
      </c>
      <c r="G543" t="str">
        <f>_xlfn.XLOOKUP(C543,Summary!$D$6:$D$12,Summary!$C$6:$C$12)</f>
        <v>Luigi</v>
      </c>
      <c r="H543" s="2">
        <v>260</v>
      </c>
      <c r="I543" s="2">
        <v>15</v>
      </c>
      <c r="J543" s="2">
        <v>9225</v>
      </c>
      <c r="K543" s="13">
        <f>VLOOKUP(C543,Summary!$D$6:$E$12,2,0)</f>
        <v>0.22</v>
      </c>
      <c r="L543" s="2" t="s">
        <v>84</v>
      </c>
      <c r="M543" s="15">
        <f t="shared" si="8"/>
        <v>0</v>
      </c>
      <c r="N543" s="2">
        <v>0</v>
      </c>
      <c r="O543" s="2">
        <v>9225</v>
      </c>
      <c r="P543" s="2">
        <v>6150</v>
      </c>
      <c r="Q543" s="2">
        <v>3075</v>
      </c>
      <c r="R543" s="1">
        <v>45217</v>
      </c>
    </row>
    <row r="544" spans="1:18" x14ac:dyDescent="0.25">
      <c r="A544">
        <v>81479</v>
      </c>
      <c r="B544" t="s">
        <v>29</v>
      </c>
      <c r="C544" t="s">
        <v>32</v>
      </c>
      <c r="D544" t="s">
        <v>30</v>
      </c>
      <c r="E544" t="s">
        <v>44</v>
      </c>
      <c r="F544">
        <v>2580</v>
      </c>
      <c r="G544" t="str">
        <f>_xlfn.XLOOKUP(C544,Summary!$D$6:$D$12,Summary!$C$6:$C$12)</f>
        <v>Bertha</v>
      </c>
      <c r="H544" s="2">
        <v>3</v>
      </c>
      <c r="I544" s="2">
        <v>20</v>
      </c>
      <c r="J544" s="2">
        <v>51600</v>
      </c>
      <c r="K544" s="13">
        <f>VLOOKUP(C544,Summary!$D$6:$E$12,2,0)</f>
        <v>0.19</v>
      </c>
      <c r="L544" s="2" t="s">
        <v>83</v>
      </c>
      <c r="M544" s="15">
        <f t="shared" si="8"/>
        <v>9804</v>
      </c>
      <c r="N544" s="2">
        <v>1548</v>
      </c>
      <c r="O544" s="2">
        <v>50052</v>
      </c>
      <c r="P544" s="2">
        <v>25800</v>
      </c>
      <c r="Q544" s="2">
        <v>24252</v>
      </c>
      <c r="R544" s="1">
        <v>45092</v>
      </c>
    </row>
    <row r="545" spans="1:18" x14ac:dyDescent="0.25">
      <c r="A545">
        <v>87066</v>
      </c>
      <c r="B545" t="s">
        <v>36</v>
      </c>
      <c r="C545" t="s">
        <v>48</v>
      </c>
      <c r="D545" t="s">
        <v>43</v>
      </c>
      <c r="E545" t="s">
        <v>31</v>
      </c>
      <c r="F545">
        <v>2141</v>
      </c>
      <c r="G545" t="str">
        <f>_xlfn.XLOOKUP(C545,Summary!$D$6:$D$12,Summary!$C$6:$C$12)</f>
        <v>Luigi</v>
      </c>
      <c r="H545" s="2">
        <v>260</v>
      </c>
      <c r="I545" s="2">
        <v>12</v>
      </c>
      <c r="J545" s="2">
        <v>25692</v>
      </c>
      <c r="K545" s="13">
        <f>VLOOKUP(C545,Summary!$D$6:$E$12,2,0)</f>
        <v>0.22</v>
      </c>
      <c r="L545" s="2" t="s">
        <v>83</v>
      </c>
      <c r="M545" s="15">
        <f t="shared" si="8"/>
        <v>5652.24</v>
      </c>
      <c r="N545" s="2">
        <v>0</v>
      </c>
      <c r="O545" s="2">
        <v>25692</v>
      </c>
      <c r="P545" s="2">
        <v>6423</v>
      </c>
      <c r="Q545" s="2">
        <v>19269</v>
      </c>
      <c r="R545" s="1">
        <v>45224</v>
      </c>
    </row>
    <row r="546" spans="1:18" x14ac:dyDescent="0.25">
      <c r="A546">
        <v>79389</v>
      </c>
      <c r="B546" t="s">
        <v>29</v>
      </c>
      <c r="C546" t="s">
        <v>48</v>
      </c>
      <c r="D546" t="s">
        <v>41</v>
      </c>
      <c r="E546" t="s">
        <v>45</v>
      </c>
      <c r="F546">
        <v>602</v>
      </c>
      <c r="G546" t="str">
        <f>_xlfn.XLOOKUP(C546,Summary!$D$6:$D$12,Summary!$C$6:$C$12)</f>
        <v>Luigi</v>
      </c>
      <c r="H546" s="2">
        <v>120</v>
      </c>
      <c r="I546" s="2">
        <v>350</v>
      </c>
      <c r="J546" s="2">
        <v>210700</v>
      </c>
      <c r="K546" s="13">
        <f>VLOOKUP(C546,Summary!$D$6:$E$12,2,0)</f>
        <v>0.22</v>
      </c>
      <c r="L546" s="2" t="s">
        <v>83</v>
      </c>
      <c r="M546" s="15">
        <f t="shared" si="8"/>
        <v>46354</v>
      </c>
      <c r="N546" s="2">
        <v>10535</v>
      </c>
      <c r="O546" s="2">
        <v>200165</v>
      </c>
      <c r="P546" s="2">
        <v>156520</v>
      </c>
      <c r="Q546" s="2">
        <v>43645</v>
      </c>
      <c r="R546" s="1">
        <v>45085</v>
      </c>
    </row>
    <row r="547" spans="1:18" x14ac:dyDescent="0.25">
      <c r="A547">
        <v>12953</v>
      </c>
      <c r="B547" t="s">
        <v>36</v>
      </c>
      <c r="C547" t="s">
        <v>49</v>
      </c>
      <c r="D547" t="s">
        <v>40</v>
      </c>
      <c r="E547" t="s">
        <v>46</v>
      </c>
      <c r="F547">
        <v>4026</v>
      </c>
      <c r="G547" t="str">
        <f>_xlfn.XLOOKUP(C547,Summary!$D$6:$D$12,Summary!$C$6:$C$12)</f>
        <v xml:space="preserve">Klaas </v>
      </c>
      <c r="H547" s="2">
        <v>10</v>
      </c>
      <c r="I547" s="2">
        <v>12</v>
      </c>
      <c r="J547" s="2">
        <v>48312</v>
      </c>
      <c r="K547" s="13">
        <f>VLOOKUP(C547,Summary!$D$6:$E$12,2,0)</f>
        <v>0.24</v>
      </c>
      <c r="L547" s="2" t="s">
        <v>84</v>
      </c>
      <c r="M547" s="15">
        <f t="shared" si="8"/>
        <v>0</v>
      </c>
      <c r="N547" s="2">
        <v>5314.32</v>
      </c>
      <c r="O547" s="2">
        <v>42997.68</v>
      </c>
      <c r="P547" s="2">
        <v>12078</v>
      </c>
      <c r="Q547" s="2">
        <v>30919.68</v>
      </c>
      <c r="R547" s="1">
        <v>45119</v>
      </c>
    </row>
    <row r="548" spans="1:18" x14ac:dyDescent="0.25">
      <c r="A548">
        <v>23817</v>
      </c>
      <c r="B548" t="s">
        <v>38</v>
      </c>
      <c r="C548" t="s">
        <v>32</v>
      </c>
      <c r="D548" t="s">
        <v>43</v>
      </c>
      <c r="E548" t="s">
        <v>45</v>
      </c>
      <c r="F548">
        <v>994</v>
      </c>
      <c r="G548" t="str">
        <f>_xlfn.XLOOKUP(C548,Summary!$D$6:$D$12,Summary!$C$6:$C$12)</f>
        <v>Bertha</v>
      </c>
      <c r="H548" s="2">
        <v>260</v>
      </c>
      <c r="I548" s="2">
        <v>125</v>
      </c>
      <c r="J548" s="2">
        <v>124250</v>
      </c>
      <c r="K548" s="13">
        <f>VLOOKUP(C548,Summary!$D$6:$E$12,2,0)</f>
        <v>0.19</v>
      </c>
      <c r="L548" s="2" t="s">
        <v>84</v>
      </c>
      <c r="M548" s="15">
        <f t="shared" si="8"/>
        <v>0</v>
      </c>
      <c r="N548" s="2">
        <v>8697.5</v>
      </c>
      <c r="O548" s="2">
        <v>115552.5</v>
      </c>
      <c r="P548" s="2">
        <v>119280</v>
      </c>
      <c r="Q548" s="2">
        <v>-3727.5</v>
      </c>
      <c r="R548" s="1">
        <v>45239</v>
      </c>
    </row>
    <row r="549" spans="1:18" x14ac:dyDescent="0.25">
      <c r="A549">
        <v>89468</v>
      </c>
      <c r="B549" t="s">
        <v>29</v>
      </c>
      <c r="C549" t="s">
        <v>37</v>
      </c>
      <c r="D549" t="s">
        <v>43</v>
      </c>
      <c r="E549" t="s">
        <v>46</v>
      </c>
      <c r="F549">
        <v>2240</v>
      </c>
      <c r="G549" t="str">
        <f>_xlfn.XLOOKUP(C549,Summary!$D$6:$D$12,Summary!$C$6:$C$12)</f>
        <v>Ciarán</v>
      </c>
      <c r="H549" s="2">
        <v>260</v>
      </c>
      <c r="I549" s="2">
        <v>350</v>
      </c>
      <c r="J549" s="2">
        <v>784000</v>
      </c>
      <c r="K549" s="13">
        <f>VLOOKUP(C549,Summary!$D$6:$E$12,2,0)</f>
        <v>0.23</v>
      </c>
      <c r="L549" s="2" t="s">
        <v>83</v>
      </c>
      <c r="M549" s="15">
        <f t="shared" si="8"/>
        <v>180320</v>
      </c>
      <c r="N549" s="2">
        <v>78400</v>
      </c>
      <c r="O549" s="2">
        <v>705600</v>
      </c>
      <c r="P549" s="2">
        <v>582400</v>
      </c>
      <c r="Q549" s="2">
        <v>123200</v>
      </c>
      <c r="R549" s="1">
        <v>45135</v>
      </c>
    </row>
    <row r="550" spans="1:18" x14ac:dyDescent="0.25">
      <c r="A550">
        <v>45374</v>
      </c>
      <c r="B550" t="s">
        <v>38</v>
      </c>
      <c r="C550" t="s">
        <v>34</v>
      </c>
      <c r="D550" t="s">
        <v>41</v>
      </c>
      <c r="E550" t="s">
        <v>46</v>
      </c>
      <c r="F550">
        <v>663</v>
      </c>
      <c r="G550" t="str">
        <f>_xlfn.XLOOKUP(C550,Summary!$D$6:$D$12,Summary!$C$6:$C$12)</f>
        <v>Francoise</v>
      </c>
      <c r="H550" s="2">
        <v>120</v>
      </c>
      <c r="I550" s="2">
        <v>125</v>
      </c>
      <c r="J550" s="2">
        <v>82875</v>
      </c>
      <c r="K550" s="13">
        <f>VLOOKUP(C550,Summary!$D$6:$E$12,2,0)</f>
        <v>0.2</v>
      </c>
      <c r="L550" s="2" t="s">
        <v>83</v>
      </c>
      <c r="M550" s="15">
        <f t="shared" si="8"/>
        <v>16575</v>
      </c>
      <c r="N550" s="2">
        <v>12431.25</v>
      </c>
      <c r="O550" s="2">
        <v>70443.75</v>
      </c>
      <c r="P550" s="2">
        <v>79560</v>
      </c>
      <c r="Q550" s="2">
        <v>-9116.25</v>
      </c>
      <c r="R550" s="1">
        <v>44969</v>
      </c>
    </row>
    <row r="551" spans="1:18" x14ac:dyDescent="0.25">
      <c r="A551">
        <v>53159</v>
      </c>
      <c r="B551" t="s">
        <v>33</v>
      </c>
      <c r="C551" t="s">
        <v>37</v>
      </c>
      <c r="D551" t="s">
        <v>40</v>
      </c>
      <c r="E551" t="s">
        <v>45</v>
      </c>
      <c r="F551">
        <v>2931</v>
      </c>
      <c r="G551" t="str">
        <f>_xlfn.XLOOKUP(C551,Summary!$D$6:$D$12,Summary!$C$6:$C$12)</f>
        <v>Ciarán</v>
      </c>
      <c r="H551" s="2">
        <v>10</v>
      </c>
      <c r="I551" s="2">
        <v>15</v>
      </c>
      <c r="J551" s="2">
        <v>43965</v>
      </c>
      <c r="K551" s="13">
        <f>VLOOKUP(C551,Summary!$D$6:$E$12,2,0)</f>
        <v>0.23</v>
      </c>
      <c r="L551" s="2" t="s">
        <v>84</v>
      </c>
      <c r="M551" s="15">
        <f t="shared" si="8"/>
        <v>0</v>
      </c>
      <c r="N551" s="2">
        <v>3077.55</v>
      </c>
      <c r="O551" s="2">
        <v>40887.449999999997</v>
      </c>
      <c r="P551" s="2">
        <v>29310</v>
      </c>
      <c r="Q551" s="2">
        <v>11577.449999999997</v>
      </c>
      <c r="R551" s="1">
        <v>45255</v>
      </c>
    </row>
    <row r="552" spans="1:18" x14ac:dyDescent="0.25">
      <c r="A552">
        <v>87513</v>
      </c>
      <c r="B552" t="s">
        <v>29</v>
      </c>
      <c r="C552" t="s">
        <v>34</v>
      </c>
      <c r="D552" t="s">
        <v>42</v>
      </c>
      <c r="E552" t="s">
        <v>45</v>
      </c>
      <c r="F552">
        <v>381</v>
      </c>
      <c r="G552" t="str">
        <f>_xlfn.XLOOKUP(C552,Summary!$D$6:$D$12,Summary!$C$6:$C$12)</f>
        <v>Francoise</v>
      </c>
      <c r="H552" s="2">
        <v>250</v>
      </c>
      <c r="I552" s="2">
        <v>350</v>
      </c>
      <c r="J552" s="2">
        <v>133350</v>
      </c>
      <c r="K552" s="13">
        <f>VLOOKUP(C552,Summary!$D$6:$E$12,2,0)</f>
        <v>0.2</v>
      </c>
      <c r="L552" s="2" t="s">
        <v>83</v>
      </c>
      <c r="M552" s="15">
        <f t="shared" si="8"/>
        <v>26670</v>
      </c>
      <c r="N552" s="2">
        <v>10668</v>
      </c>
      <c r="O552" s="2">
        <v>122682</v>
      </c>
      <c r="P552" s="2">
        <v>99060</v>
      </c>
      <c r="Q552" s="2">
        <v>23622</v>
      </c>
      <c r="R552" s="1">
        <v>45025</v>
      </c>
    </row>
    <row r="553" spans="1:18" x14ac:dyDescent="0.25">
      <c r="A553">
        <v>63881</v>
      </c>
      <c r="B553" t="s">
        <v>39</v>
      </c>
      <c r="C553" t="s">
        <v>32</v>
      </c>
      <c r="D553" t="s">
        <v>42</v>
      </c>
      <c r="E553" t="s">
        <v>44</v>
      </c>
      <c r="F553">
        <v>214</v>
      </c>
      <c r="G553" t="str">
        <f>_xlfn.XLOOKUP(C553,Summary!$D$6:$D$12,Summary!$C$6:$C$12)</f>
        <v>Bertha</v>
      </c>
      <c r="H553" s="2">
        <v>250</v>
      </c>
      <c r="I553" s="2">
        <v>300</v>
      </c>
      <c r="J553" s="2">
        <v>64200</v>
      </c>
      <c r="K553" s="13">
        <f>VLOOKUP(C553,Summary!$D$6:$E$12,2,0)</f>
        <v>0.19</v>
      </c>
      <c r="L553" s="2" t="s">
        <v>83</v>
      </c>
      <c r="M553" s="15">
        <f t="shared" si="8"/>
        <v>12198</v>
      </c>
      <c r="N553" s="2">
        <v>1284</v>
      </c>
      <c r="O553" s="2">
        <v>62916</v>
      </c>
      <c r="P553" s="2">
        <v>53500</v>
      </c>
      <c r="Q553" s="2">
        <v>9416</v>
      </c>
      <c r="R553" s="1">
        <v>45018</v>
      </c>
    </row>
    <row r="554" spans="1:18" x14ac:dyDescent="0.25">
      <c r="A554">
        <v>37283</v>
      </c>
      <c r="B554" t="s">
        <v>36</v>
      </c>
      <c r="C554" t="s">
        <v>47</v>
      </c>
      <c r="D554" t="s">
        <v>41</v>
      </c>
      <c r="E554" t="s">
        <v>46</v>
      </c>
      <c r="F554">
        <v>410</v>
      </c>
      <c r="G554" t="str">
        <f>_xlfn.XLOOKUP(C554,Summary!$D$6:$D$12,Summary!$C$6:$C$12)</f>
        <v>Pedro</v>
      </c>
      <c r="H554" s="2">
        <v>120</v>
      </c>
      <c r="I554" s="2">
        <v>12</v>
      </c>
      <c r="J554" s="2">
        <v>4920</v>
      </c>
      <c r="K554" s="13">
        <f>VLOOKUP(C554,Summary!$D$6:$E$12,2,0)</f>
        <v>0.21</v>
      </c>
      <c r="L554" s="2" t="s">
        <v>83</v>
      </c>
      <c r="M554" s="15">
        <f t="shared" si="8"/>
        <v>1033.2</v>
      </c>
      <c r="N554" s="2">
        <v>639.6</v>
      </c>
      <c r="O554" s="2">
        <v>4280.3999999999996</v>
      </c>
      <c r="P554" s="2">
        <v>1230</v>
      </c>
      <c r="Q554" s="2">
        <v>3050.3999999999996</v>
      </c>
      <c r="R554" s="1">
        <v>45119</v>
      </c>
    </row>
    <row r="555" spans="1:18" x14ac:dyDescent="0.25">
      <c r="A555">
        <v>60601</v>
      </c>
      <c r="B555" t="s">
        <v>38</v>
      </c>
      <c r="C555" t="s">
        <v>37</v>
      </c>
      <c r="D555" t="s">
        <v>42</v>
      </c>
      <c r="E555" t="s">
        <v>45</v>
      </c>
      <c r="F555">
        <v>877</v>
      </c>
      <c r="G555" t="str">
        <f>_xlfn.XLOOKUP(C555,Summary!$D$6:$D$12,Summary!$C$6:$C$12)</f>
        <v>Ciarán</v>
      </c>
      <c r="H555" s="2">
        <v>250</v>
      </c>
      <c r="I555" s="2">
        <v>125</v>
      </c>
      <c r="J555" s="2">
        <v>109625</v>
      </c>
      <c r="K555" s="13">
        <f>VLOOKUP(C555,Summary!$D$6:$E$12,2,0)</f>
        <v>0.23</v>
      </c>
      <c r="L555" s="2" t="s">
        <v>84</v>
      </c>
      <c r="M555" s="15">
        <f t="shared" si="8"/>
        <v>0</v>
      </c>
      <c r="N555" s="2">
        <v>9866.25</v>
      </c>
      <c r="O555" s="2">
        <v>99758.75</v>
      </c>
      <c r="P555" s="2">
        <v>105240</v>
      </c>
      <c r="Q555" s="2">
        <v>-5481.25</v>
      </c>
      <c r="R555" s="1">
        <v>45036</v>
      </c>
    </row>
    <row r="556" spans="1:18" x14ac:dyDescent="0.25">
      <c r="A556">
        <v>62513</v>
      </c>
      <c r="B556" t="s">
        <v>38</v>
      </c>
      <c r="C556" t="s">
        <v>49</v>
      </c>
      <c r="D556" t="s">
        <v>40</v>
      </c>
      <c r="E556" t="s">
        <v>44</v>
      </c>
      <c r="F556">
        <v>1774</v>
      </c>
      <c r="G556" t="str">
        <f>_xlfn.XLOOKUP(C556,Summary!$D$6:$D$12,Summary!$C$6:$C$12)</f>
        <v xml:space="preserve">Klaas </v>
      </c>
      <c r="H556" s="2">
        <v>10</v>
      </c>
      <c r="I556" s="2">
        <v>125</v>
      </c>
      <c r="J556" s="2">
        <v>221750</v>
      </c>
      <c r="K556" s="13">
        <f>VLOOKUP(C556,Summary!$D$6:$E$12,2,0)</f>
        <v>0.24</v>
      </c>
      <c r="L556" s="2" t="s">
        <v>84</v>
      </c>
      <c r="M556" s="15">
        <f t="shared" si="8"/>
        <v>0</v>
      </c>
      <c r="N556" s="2">
        <v>6652.5</v>
      </c>
      <c r="O556" s="2">
        <v>215097.5</v>
      </c>
      <c r="P556" s="2">
        <v>212880</v>
      </c>
      <c r="Q556" s="2">
        <v>2217.5</v>
      </c>
      <c r="R556" s="1">
        <v>45098</v>
      </c>
    </row>
    <row r="557" spans="1:18" x14ac:dyDescent="0.25">
      <c r="A557">
        <v>51607</v>
      </c>
      <c r="B557" t="s">
        <v>29</v>
      </c>
      <c r="C557" t="s">
        <v>48</v>
      </c>
      <c r="D557" t="s">
        <v>43</v>
      </c>
      <c r="E557" t="s">
        <v>45</v>
      </c>
      <c r="F557">
        <v>727</v>
      </c>
      <c r="G557" t="str">
        <f>_xlfn.XLOOKUP(C557,Summary!$D$6:$D$12,Summary!$C$6:$C$12)</f>
        <v>Luigi</v>
      </c>
      <c r="H557" s="2">
        <v>260</v>
      </c>
      <c r="I557" s="2">
        <v>350</v>
      </c>
      <c r="J557" s="2">
        <v>254450</v>
      </c>
      <c r="K557" s="13">
        <f>VLOOKUP(C557,Summary!$D$6:$E$12,2,0)</f>
        <v>0.22</v>
      </c>
      <c r="L557" s="2" t="s">
        <v>84</v>
      </c>
      <c r="M557" s="15">
        <f t="shared" si="8"/>
        <v>0</v>
      </c>
      <c r="N557" s="2">
        <v>15267</v>
      </c>
      <c r="O557" s="2">
        <v>239183</v>
      </c>
      <c r="P557" s="2">
        <v>189020</v>
      </c>
      <c r="Q557" s="2">
        <v>50163</v>
      </c>
      <c r="R557" s="1">
        <v>45245</v>
      </c>
    </row>
    <row r="558" spans="1:18" x14ac:dyDescent="0.25">
      <c r="A558">
        <v>12001</v>
      </c>
      <c r="B558" t="s">
        <v>29</v>
      </c>
      <c r="C558" t="s">
        <v>32</v>
      </c>
      <c r="D558" t="s">
        <v>42</v>
      </c>
      <c r="E558" t="s">
        <v>45</v>
      </c>
      <c r="F558">
        <v>360</v>
      </c>
      <c r="G558" t="str">
        <f>_xlfn.XLOOKUP(C558,Summary!$D$6:$D$12,Summary!$C$6:$C$12)</f>
        <v>Bertha</v>
      </c>
      <c r="H558" s="2">
        <v>250</v>
      </c>
      <c r="I558" s="2">
        <v>7</v>
      </c>
      <c r="J558" s="2">
        <v>2520</v>
      </c>
      <c r="K558" s="13">
        <f>VLOOKUP(C558,Summary!$D$6:$E$12,2,0)</f>
        <v>0.19</v>
      </c>
      <c r="L558" s="2" t="s">
        <v>84</v>
      </c>
      <c r="M558" s="15">
        <f t="shared" si="8"/>
        <v>0</v>
      </c>
      <c r="N558" s="2">
        <v>226.8</v>
      </c>
      <c r="O558" s="2">
        <v>2293.1999999999998</v>
      </c>
      <c r="P558" s="2">
        <v>1800</v>
      </c>
      <c r="Q558" s="2">
        <v>493.19999999999982</v>
      </c>
      <c r="R558" s="1">
        <v>45261</v>
      </c>
    </row>
    <row r="559" spans="1:18" x14ac:dyDescent="0.25">
      <c r="A559">
        <v>54440</v>
      </c>
      <c r="B559" t="s">
        <v>29</v>
      </c>
      <c r="C559" t="s">
        <v>32</v>
      </c>
      <c r="D559" t="s">
        <v>42</v>
      </c>
      <c r="E559" t="s">
        <v>46</v>
      </c>
      <c r="F559">
        <v>1531</v>
      </c>
      <c r="G559" t="str">
        <f>_xlfn.XLOOKUP(C559,Summary!$D$6:$D$12,Summary!$C$6:$C$12)</f>
        <v>Bertha</v>
      </c>
      <c r="H559" s="2">
        <v>250</v>
      </c>
      <c r="I559" s="2">
        <v>20</v>
      </c>
      <c r="J559" s="2">
        <v>30620</v>
      </c>
      <c r="K559" s="13">
        <f>VLOOKUP(C559,Summary!$D$6:$E$12,2,0)</f>
        <v>0.19</v>
      </c>
      <c r="L559" s="2" t="s">
        <v>84</v>
      </c>
      <c r="M559" s="15">
        <f t="shared" si="8"/>
        <v>0</v>
      </c>
      <c r="N559" s="2">
        <v>3674.4</v>
      </c>
      <c r="O559" s="2">
        <v>26945.599999999999</v>
      </c>
      <c r="P559" s="2">
        <v>15310</v>
      </c>
      <c r="Q559" s="2">
        <v>11635.599999999999</v>
      </c>
      <c r="R559" s="1">
        <v>45128</v>
      </c>
    </row>
    <row r="560" spans="1:18" x14ac:dyDescent="0.25">
      <c r="A560">
        <v>28662</v>
      </c>
      <c r="B560" t="s">
        <v>39</v>
      </c>
      <c r="C560" t="s">
        <v>49</v>
      </c>
      <c r="D560" t="s">
        <v>30</v>
      </c>
      <c r="E560" t="s">
        <v>46</v>
      </c>
      <c r="F560">
        <v>1496</v>
      </c>
      <c r="G560" t="str">
        <f>_xlfn.XLOOKUP(C560,Summary!$D$6:$D$12,Summary!$C$6:$C$12)</f>
        <v xml:space="preserve">Klaas </v>
      </c>
      <c r="H560" s="2">
        <v>3</v>
      </c>
      <c r="I560" s="2">
        <v>300</v>
      </c>
      <c r="J560" s="2">
        <v>448800</v>
      </c>
      <c r="K560" s="13">
        <f>VLOOKUP(C560,Summary!$D$6:$E$12,2,0)</f>
        <v>0.24</v>
      </c>
      <c r="L560" s="2" t="s">
        <v>84</v>
      </c>
      <c r="M560" s="15">
        <f t="shared" si="8"/>
        <v>0</v>
      </c>
      <c r="N560" s="2">
        <v>62832</v>
      </c>
      <c r="O560" s="2">
        <v>385968</v>
      </c>
      <c r="P560" s="2">
        <v>374000</v>
      </c>
      <c r="Q560" s="2">
        <v>11968</v>
      </c>
      <c r="R560" s="1">
        <v>45035</v>
      </c>
    </row>
    <row r="561" spans="1:18" x14ac:dyDescent="0.25">
      <c r="A561">
        <v>86292</v>
      </c>
      <c r="B561" t="s">
        <v>38</v>
      </c>
      <c r="C561" t="s">
        <v>34</v>
      </c>
      <c r="D561" t="s">
        <v>42</v>
      </c>
      <c r="E561" t="s">
        <v>44</v>
      </c>
      <c r="F561">
        <v>787</v>
      </c>
      <c r="G561" t="str">
        <f>_xlfn.XLOOKUP(C561,Summary!$D$6:$D$12,Summary!$C$6:$C$12)</f>
        <v>Francoise</v>
      </c>
      <c r="H561" s="2">
        <v>250</v>
      </c>
      <c r="I561" s="2">
        <v>125</v>
      </c>
      <c r="J561" s="2">
        <v>98375</v>
      </c>
      <c r="K561" s="13">
        <f>VLOOKUP(C561,Summary!$D$6:$E$12,2,0)</f>
        <v>0.2</v>
      </c>
      <c r="L561" s="2" t="s">
        <v>83</v>
      </c>
      <c r="M561" s="15">
        <f t="shared" si="8"/>
        <v>19675</v>
      </c>
      <c r="N561" s="2">
        <v>983.75</v>
      </c>
      <c r="O561" s="2">
        <v>97391.25</v>
      </c>
      <c r="P561" s="2">
        <v>94440</v>
      </c>
      <c r="Q561" s="2">
        <v>2951.25</v>
      </c>
      <c r="R561" s="1">
        <v>45078</v>
      </c>
    </row>
    <row r="562" spans="1:18" x14ac:dyDescent="0.25">
      <c r="A562">
        <v>53415</v>
      </c>
      <c r="B562" t="s">
        <v>29</v>
      </c>
      <c r="C562" t="s">
        <v>49</v>
      </c>
      <c r="D562" t="s">
        <v>41</v>
      </c>
      <c r="E562" t="s">
        <v>46</v>
      </c>
      <c r="F562">
        <v>1808</v>
      </c>
      <c r="G562" t="str">
        <f>_xlfn.XLOOKUP(C562,Summary!$D$6:$D$12,Summary!$C$6:$C$12)</f>
        <v xml:space="preserve">Klaas </v>
      </c>
      <c r="H562" s="2">
        <v>120</v>
      </c>
      <c r="I562" s="2">
        <v>7</v>
      </c>
      <c r="J562" s="2">
        <v>12656</v>
      </c>
      <c r="K562" s="13">
        <f>VLOOKUP(C562,Summary!$D$6:$E$12,2,0)</f>
        <v>0.24</v>
      </c>
      <c r="L562" s="2" t="s">
        <v>84</v>
      </c>
      <c r="M562" s="15">
        <f t="shared" si="8"/>
        <v>0</v>
      </c>
      <c r="N562" s="2">
        <v>1392.16</v>
      </c>
      <c r="O562" s="2">
        <v>11263.84</v>
      </c>
      <c r="P562" s="2">
        <v>9040</v>
      </c>
      <c r="Q562" s="2">
        <v>2223.84</v>
      </c>
      <c r="R562" s="1">
        <v>45208</v>
      </c>
    </row>
    <row r="563" spans="1:18" x14ac:dyDescent="0.25">
      <c r="A563">
        <v>76766</v>
      </c>
      <c r="B563" t="s">
        <v>38</v>
      </c>
      <c r="C563" t="s">
        <v>32</v>
      </c>
      <c r="D563" t="s">
        <v>43</v>
      </c>
      <c r="E563" t="s">
        <v>44</v>
      </c>
      <c r="F563">
        <v>2276</v>
      </c>
      <c r="G563" t="str">
        <f>_xlfn.XLOOKUP(C563,Summary!$D$6:$D$12,Summary!$C$6:$C$12)</f>
        <v>Bertha</v>
      </c>
      <c r="H563" s="2">
        <v>260</v>
      </c>
      <c r="I563" s="2">
        <v>125</v>
      </c>
      <c r="J563" s="2">
        <v>284500</v>
      </c>
      <c r="K563" s="13">
        <f>VLOOKUP(C563,Summary!$D$6:$E$12,2,0)</f>
        <v>0.19</v>
      </c>
      <c r="L563" s="2" t="s">
        <v>83</v>
      </c>
      <c r="M563" s="15">
        <f t="shared" si="8"/>
        <v>54055</v>
      </c>
      <c r="N563" s="2">
        <v>5690</v>
      </c>
      <c r="O563" s="2">
        <v>278810</v>
      </c>
      <c r="P563" s="2">
        <v>273120</v>
      </c>
      <c r="Q563" s="2">
        <v>5690</v>
      </c>
      <c r="R563" s="1">
        <v>45094</v>
      </c>
    </row>
    <row r="564" spans="1:18" x14ac:dyDescent="0.25">
      <c r="A564">
        <v>78772</v>
      </c>
      <c r="B564" t="s">
        <v>39</v>
      </c>
      <c r="C564" t="s">
        <v>47</v>
      </c>
      <c r="D564" t="s">
        <v>40</v>
      </c>
      <c r="E564" t="s">
        <v>45</v>
      </c>
      <c r="F564">
        <v>2460</v>
      </c>
      <c r="G564" t="str">
        <f>_xlfn.XLOOKUP(C564,Summary!$D$6:$D$12,Summary!$C$6:$C$12)</f>
        <v>Pedro</v>
      </c>
      <c r="H564" s="2">
        <v>10</v>
      </c>
      <c r="I564" s="2">
        <v>300</v>
      </c>
      <c r="J564" s="2">
        <v>738000</v>
      </c>
      <c r="K564" s="13">
        <f>VLOOKUP(C564,Summary!$D$6:$E$12,2,0)</f>
        <v>0.21</v>
      </c>
      <c r="L564" s="2" t="s">
        <v>83</v>
      </c>
      <c r="M564" s="15">
        <f t="shared" si="8"/>
        <v>154980</v>
      </c>
      <c r="N564" s="2">
        <v>59040</v>
      </c>
      <c r="O564" s="2">
        <v>678960</v>
      </c>
      <c r="P564" s="2">
        <v>615000</v>
      </c>
      <c r="Q564" s="2">
        <v>63960</v>
      </c>
      <c r="R564" s="1">
        <v>44943</v>
      </c>
    </row>
    <row r="565" spans="1:18" x14ac:dyDescent="0.25">
      <c r="A565">
        <v>60931</v>
      </c>
      <c r="B565" t="s">
        <v>33</v>
      </c>
      <c r="C565" t="s">
        <v>48</v>
      </c>
      <c r="D565" t="s">
        <v>43</v>
      </c>
      <c r="E565" t="s">
        <v>46</v>
      </c>
      <c r="F565">
        <v>3199.5</v>
      </c>
      <c r="G565" t="str">
        <f>_xlfn.XLOOKUP(C565,Summary!$D$6:$D$12,Summary!$C$6:$C$12)</f>
        <v>Luigi</v>
      </c>
      <c r="H565" s="2">
        <v>260</v>
      </c>
      <c r="I565" s="2">
        <v>15</v>
      </c>
      <c r="J565" s="2">
        <v>47992.5</v>
      </c>
      <c r="K565" s="13">
        <f>VLOOKUP(C565,Summary!$D$6:$E$12,2,0)</f>
        <v>0.22</v>
      </c>
      <c r="L565" s="2" t="s">
        <v>83</v>
      </c>
      <c r="M565" s="15">
        <f t="shared" si="8"/>
        <v>10558.35</v>
      </c>
      <c r="N565" s="2">
        <v>5279.1749999999993</v>
      </c>
      <c r="O565" s="2">
        <v>42713.324999999997</v>
      </c>
      <c r="P565" s="2">
        <v>31995</v>
      </c>
      <c r="Q565" s="2">
        <v>10718.324999999999</v>
      </c>
      <c r="R565" s="1">
        <v>45062</v>
      </c>
    </row>
    <row r="566" spans="1:18" x14ac:dyDescent="0.25">
      <c r="A566">
        <v>71831</v>
      </c>
      <c r="B566" t="s">
        <v>36</v>
      </c>
      <c r="C566" t="s">
        <v>32</v>
      </c>
      <c r="D566" t="s">
        <v>42</v>
      </c>
      <c r="E566" t="s">
        <v>31</v>
      </c>
      <c r="F566">
        <v>2838</v>
      </c>
      <c r="G566" t="str">
        <f>_xlfn.XLOOKUP(C566,Summary!$D$6:$D$12,Summary!$C$6:$C$12)</f>
        <v>Bertha</v>
      </c>
      <c r="H566" s="2">
        <v>250</v>
      </c>
      <c r="I566" s="2">
        <v>12</v>
      </c>
      <c r="J566" s="2">
        <v>34056</v>
      </c>
      <c r="K566" s="13">
        <f>VLOOKUP(C566,Summary!$D$6:$E$12,2,0)</f>
        <v>0.19</v>
      </c>
      <c r="L566" s="2" t="s">
        <v>83</v>
      </c>
      <c r="M566" s="15">
        <f t="shared" si="8"/>
        <v>6470.64</v>
      </c>
      <c r="N566" s="2">
        <v>0</v>
      </c>
      <c r="O566" s="2">
        <v>34056</v>
      </c>
      <c r="P566" s="2">
        <v>8514</v>
      </c>
      <c r="Q566" s="2">
        <v>25542</v>
      </c>
      <c r="R566" s="1">
        <v>44969</v>
      </c>
    </row>
    <row r="567" spans="1:18" x14ac:dyDescent="0.25">
      <c r="A567">
        <v>26097</v>
      </c>
      <c r="B567" t="s">
        <v>33</v>
      </c>
      <c r="C567" t="s">
        <v>32</v>
      </c>
      <c r="D567" t="s">
        <v>41</v>
      </c>
      <c r="E567" t="s">
        <v>45</v>
      </c>
      <c r="F567">
        <v>1530</v>
      </c>
      <c r="G567" t="str">
        <f>_xlfn.XLOOKUP(C567,Summary!$D$6:$D$12,Summary!$C$6:$C$12)</f>
        <v>Bertha</v>
      </c>
      <c r="H567" s="2">
        <v>120</v>
      </c>
      <c r="I567" s="2">
        <v>15</v>
      </c>
      <c r="J567" s="2">
        <v>22950</v>
      </c>
      <c r="K567" s="13">
        <f>VLOOKUP(C567,Summary!$D$6:$E$12,2,0)</f>
        <v>0.19</v>
      </c>
      <c r="L567" s="2" t="s">
        <v>84</v>
      </c>
      <c r="M567" s="15">
        <f t="shared" si="8"/>
        <v>0</v>
      </c>
      <c r="N567" s="2">
        <v>1377</v>
      </c>
      <c r="O567" s="2">
        <v>21573</v>
      </c>
      <c r="P567" s="2">
        <v>15300</v>
      </c>
      <c r="Q567" s="2">
        <v>6273</v>
      </c>
      <c r="R567" s="1">
        <v>45277</v>
      </c>
    </row>
    <row r="568" spans="1:18" x14ac:dyDescent="0.25">
      <c r="A568">
        <v>18114</v>
      </c>
      <c r="B568" t="s">
        <v>36</v>
      </c>
      <c r="C568" t="s">
        <v>37</v>
      </c>
      <c r="D568" t="s">
        <v>35</v>
      </c>
      <c r="E568" t="s">
        <v>45</v>
      </c>
      <c r="F568">
        <v>2342</v>
      </c>
      <c r="G568" t="str">
        <f>_xlfn.XLOOKUP(C568,Summary!$D$6:$D$12,Summary!$C$6:$C$12)</f>
        <v>Ciarán</v>
      </c>
      <c r="H568" s="2">
        <v>5</v>
      </c>
      <c r="I568" s="2">
        <v>12</v>
      </c>
      <c r="J568" s="2">
        <v>28104</v>
      </c>
      <c r="K568" s="13">
        <f>VLOOKUP(C568,Summary!$D$6:$E$12,2,0)</f>
        <v>0.23</v>
      </c>
      <c r="L568" s="2" t="s">
        <v>84</v>
      </c>
      <c r="M568" s="15">
        <f t="shared" si="8"/>
        <v>0</v>
      </c>
      <c r="N568" s="2">
        <v>1967.28</v>
      </c>
      <c r="O568" s="2">
        <v>26136.720000000001</v>
      </c>
      <c r="P568" s="2">
        <v>7026</v>
      </c>
      <c r="Q568" s="2">
        <v>19110.72</v>
      </c>
      <c r="R568" s="1">
        <v>45158</v>
      </c>
    </row>
    <row r="569" spans="1:18" x14ac:dyDescent="0.25">
      <c r="A569">
        <v>19630</v>
      </c>
      <c r="B569" t="s">
        <v>39</v>
      </c>
      <c r="C569" t="s">
        <v>37</v>
      </c>
      <c r="D569" t="s">
        <v>35</v>
      </c>
      <c r="E569" t="s">
        <v>45</v>
      </c>
      <c r="F569">
        <v>1100</v>
      </c>
      <c r="G569" t="str">
        <f>_xlfn.XLOOKUP(C569,Summary!$D$6:$D$12,Summary!$C$6:$C$12)</f>
        <v>Ciarán</v>
      </c>
      <c r="H569" s="2">
        <v>5</v>
      </c>
      <c r="I569" s="2">
        <v>300</v>
      </c>
      <c r="J569" s="2">
        <v>330000</v>
      </c>
      <c r="K569" s="13">
        <f>VLOOKUP(C569,Summary!$D$6:$E$12,2,0)</f>
        <v>0.23</v>
      </c>
      <c r="L569" s="2" t="s">
        <v>83</v>
      </c>
      <c r="M569" s="15">
        <f t="shared" si="8"/>
        <v>75900</v>
      </c>
      <c r="N569" s="2">
        <v>16500</v>
      </c>
      <c r="O569" s="2">
        <v>313500</v>
      </c>
      <c r="P569" s="2">
        <v>275000</v>
      </c>
      <c r="Q569" s="2">
        <v>38500</v>
      </c>
      <c r="R569" s="1">
        <v>45191</v>
      </c>
    </row>
    <row r="570" spans="1:18" x14ac:dyDescent="0.25">
      <c r="A570">
        <v>99081</v>
      </c>
      <c r="B570" t="s">
        <v>29</v>
      </c>
      <c r="C570" t="s">
        <v>49</v>
      </c>
      <c r="D570" t="s">
        <v>35</v>
      </c>
      <c r="E570" t="s">
        <v>46</v>
      </c>
      <c r="F570">
        <v>2227.5</v>
      </c>
      <c r="G570" t="str">
        <f>_xlfn.XLOOKUP(C570,Summary!$D$6:$D$12,Summary!$C$6:$C$12)</f>
        <v xml:space="preserve">Klaas </v>
      </c>
      <c r="H570" s="2">
        <v>5</v>
      </c>
      <c r="I570" s="2">
        <v>350</v>
      </c>
      <c r="J570" s="2">
        <v>779625</v>
      </c>
      <c r="K570" s="13">
        <f>VLOOKUP(C570,Summary!$D$6:$E$12,2,0)</f>
        <v>0.24</v>
      </c>
      <c r="L570" s="2" t="s">
        <v>83</v>
      </c>
      <c r="M570" s="15">
        <f t="shared" si="8"/>
        <v>187110</v>
      </c>
      <c r="N570" s="2">
        <v>109147.5</v>
      </c>
      <c r="O570" s="2">
        <v>670477.5</v>
      </c>
      <c r="P570" s="2">
        <v>579150</v>
      </c>
      <c r="Q570" s="2">
        <v>91327.5</v>
      </c>
      <c r="R570" s="1">
        <v>45238</v>
      </c>
    </row>
    <row r="571" spans="1:18" x14ac:dyDescent="0.25">
      <c r="A571">
        <v>89732</v>
      </c>
      <c r="B571" t="s">
        <v>39</v>
      </c>
      <c r="C571" t="s">
        <v>37</v>
      </c>
      <c r="D571" t="s">
        <v>43</v>
      </c>
      <c r="E571" t="s">
        <v>45</v>
      </c>
      <c r="F571">
        <v>1372</v>
      </c>
      <c r="G571" t="str">
        <f>_xlfn.XLOOKUP(C571,Summary!$D$6:$D$12,Summary!$C$6:$C$12)</f>
        <v>Ciarán</v>
      </c>
      <c r="H571" s="2">
        <v>260</v>
      </c>
      <c r="I571" s="2">
        <v>300</v>
      </c>
      <c r="J571" s="2">
        <v>411600</v>
      </c>
      <c r="K571" s="13">
        <f>VLOOKUP(C571,Summary!$D$6:$E$12,2,0)</f>
        <v>0.23</v>
      </c>
      <c r="L571" s="2" t="s">
        <v>84</v>
      </c>
      <c r="M571" s="15">
        <f t="shared" si="8"/>
        <v>0</v>
      </c>
      <c r="N571" s="2">
        <v>28812</v>
      </c>
      <c r="O571" s="2">
        <v>382788</v>
      </c>
      <c r="P571" s="2">
        <v>343000</v>
      </c>
      <c r="Q571" s="2">
        <v>39788</v>
      </c>
      <c r="R571" s="1">
        <v>45011</v>
      </c>
    </row>
    <row r="572" spans="1:18" x14ac:dyDescent="0.25">
      <c r="A572">
        <v>12028</v>
      </c>
      <c r="B572" t="s">
        <v>36</v>
      </c>
      <c r="C572" t="s">
        <v>32</v>
      </c>
      <c r="D572" t="s">
        <v>41</v>
      </c>
      <c r="E572" t="s">
        <v>31</v>
      </c>
      <c r="F572">
        <v>2161</v>
      </c>
      <c r="G572" t="str">
        <f>_xlfn.XLOOKUP(C572,Summary!$D$6:$D$12,Summary!$C$6:$C$12)</f>
        <v>Bertha</v>
      </c>
      <c r="H572" s="2">
        <v>120</v>
      </c>
      <c r="I572" s="2">
        <v>12</v>
      </c>
      <c r="J572" s="2">
        <v>25932</v>
      </c>
      <c r="K572" s="13">
        <f>VLOOKUP(C572,Summary!$D$6:$E$12,2,0)</f>
        <v>0.19</v>
      </c>
      <c r="L572" s="2" t="s">
        <v>84</v>
      </c>
      <c r="M572" s="15">
        <f t="shared" si="8"/>
        <v>0</v>
      </c>
      <c r="N572" s="2">
        <v>0</v>
      </c>
      <c r="O572" s="2">
        <v>25932</v>
      </c>
      <c r="P572" s="2">
        <v>6483</v>
      </c>
      <c r="Q572" s="2">
        <v>19449</v>
      </c>
      <c r="R572" s="1">
        <v>45055</v>
      </c>
    </row>
    <row r="573" spans="1:18" x14ac:dyDescent="0.25">
      <c r="A573">
        <v>47627</v>
      </c>
      <c r="B573" t="s">
        <v>29</v>
      </c>
      <c r="C573" t="s">
        <v>37</v>
      </c>
      <c r="D573" t="s">
        <v>41</v>
      </c>
      <c r="E573" t="s">
        <v>45</v>
      </c>
      <c r="F573">
        <v>1579</v>
      </c>
      <c r="G573" t="str">
        <f>_xlfn.XLOOKUP(C573,Summary!$D$6:$D$12,Summary!$C$6:$C$12)</f>
        <v>Ciarán</v>
      </c>
      <c r="H573" s="2">
        <v>120</v>
      </c>
      <c r="I573" s="2">
        <v>20</v>
      </c>
      <c r="J573" s="2">
        <v>31580</v>
      </c>
      <c r="K573" s="13">
        <f>VLOOKUP(C573,Summary!$D$6:$E$12,2,0)</f>
        <v>0.23</v>
      </c>
      <c r="L573" s="2" t="s">
        <v>84</v>
      </c>
      <c r="M573" s="15">
        <f t="shared" si="8"/>
        <v>0</v>
      </c>
      <c r="N573" s="2">
        <v>1579</v>
      </c>
      <c r="O573" s="2">
        <v>30001</v>
      </c>
      <c r="P573" s="2">
        <v>15790</v>
      </c>
      <c r="Q573" s="2">
        <v>14211</v>
      </c>
      <c r="R573" s="1">
        <v>44987</v>
      </c>
    </row>
    <row r="574" spans="1:18" x14ac:dyDescent="0.25">
      <c r="A574">
        <v>16538</v>
      </c>
      <c r="B574" t="s">
        <v>29</v>
      </c>
      <c r="C574" t="s">
        <v>32</v>
      </c>
      <c r="D574" t="s">
        <v>41</v>
      </c>
      <c r="E574" t="s">
        <v>45</v>
      </c>
      <c r="F574">
        <v>1001</v>
      </c>
      <c r="G574" t="str">
        <f>_xlfn.XLOOKUP(C574,Summary!$D$6:$D$12,Summary!$C$6:$C$12)</f>
        <v>Bertha</v>
      </c>
      <c r="H574" s="2">
        <v>120</v>
      </c>
      <c r="I574" s="2">
        <v>20</v>
      </c>
      <c r="J574" s="2">
        <v>20020</v>
      </c>
      <c r="K574" s="13">
        <f>VLOOKUP(C574,Summary!$D$6:$E$12,2,0)</f>
        <v>0.19</v>
      </c>
      <c r="L574" s="2" t="s">
        <v>83</v>
      </c>
      <c r="M574" s="15">
        <f t="shared" si="8"/>
        <v>3803.8</v>
      </c>
      <c r="N574" s="2">
        <v>1201.2</v>
      </c>
      <c r="O574" s="2">
        <v>18818.8</v>
      </c>
      <c r="P574" s="2">
        <v>10010</v>
      </c>
      <c r="Q574" s="2">
        <v>8808.7999999999993</v>
      </c>
      <c r="R574" s="1">
        <v>45019</v>
      </c>
    </row>
    <row r="575" spans="1:18" x14ac:dyDescent="0.25">
      <c r="A575">
        <v>63021</v>
      </c>
      <c r="B575" t="s">
        <v>36</v>
      </c>
      <c r="C575" t="s">
        <v>34</v>
      </c>
      <c r="D575" t="s">
        <v>43</v>
      </c>
      <c r="E575" t="s">
        <v>46</v>
      </c>
      <c r="F575">
        <v>2475</v>
      </c>
      <c r="G575" t="str">
        <f>_xlfn.XLOOKUP(C575,Summary!$D$6:$D$12,Summary!$C$6:$C$12)</f>
        <v>Francoise</v>
      </c>
      <c r="H575" s="2">
        <v>260</v>
      </c>
      <c r="I575" s="2">
        <v>12</v>
      </c>
      <c r="J575" s="2">
        <v>29700</v>
      </c>
      <c r="K575" s="13">
        <f>VLOOKUP(C575,Summary!$D$6:$E$12,2,0)</f>
        <v>0.2</v>
      </c>
      <c r="L575" s="2" t="s">
        <v>83</v>
      </c>
      <c r="M575" s="15">
        <f t="shared" si="8"/>
        <v>5940</v>
      </c>
      <c r="N575" s="2">
        <v>4158</v>
      </c>
      <c r="O575" s="2">
        <v>25542</v>
      </c>
      <c r="P575" s="2">
        <v>7425</v>
      </c>
      <c r="Q575" s="2">
        <v>18117</v>
      </c>
      <c r="R575" s="1">
        <v>45025</v>
      </c>
    </row>
    <row r="576" spans="1:18" x14ac:dyDescent="0.25">
      <c r="A576">
        <v>45002</v>
      </c>
      <c r="B576" t="s">
        <v>29</v>
      </c>
      <c r="C576" t="s">
        <v>37</v>
      </c>
      <c r="D576" t="s">
        <v>40</v>
      </c>
      <c r="E576" t="s">
        <v>45</v>
      </c>
      <c r="F576">
        <v>360</v>
      </c>
      <c r="G576" t="str">
        <f>_xlfn.XLOOKUP(C576,Summary!$D$6:$D$12,Summary!$C$6:$C$12)</f>
        <v>Ciarán</v>
      </c>
      <c r="H576" s="2">
        <v>10</v>
      </c>
      <c r="I576" s="2">
        <v>7</v>
      </c>
      <c r="J576" s="2">
        <v>2520</v>
      </c>
      <c r="K576" s="13">
        <f>VLOOKUP(C576,Summary!$D$6:$E$12,2,0)</f>
        <v>0.23</v>
      </c>
      <c r="L576" s="2" t="s">
        <v>83</v>
      </c>
      <c r="M576" s="15">
        <f t="shared" si="8"/>
        <v>579.6</v>
      </c>
      <c r="N576" s="2">
        <v>226.8</v>
      </c>
      <c r="O576" s="2">
        <v>2293.1999999999998</v>
      </c>
      <c r="P576" s="2">
        <v>1800</v>
      </c>
      <c r="Q576" s="2">
        <v>493.19999999999982</v>
      </c>
      <c r="R576" s="1">
        <v>45112</v>
      </c>
    </row>
    <row r="577" spans="1:18" x14ac:dyDescent="0.25">
      <c r="A577">
        <v>58190</v>
      </c>
      <c r="B577" t="s">
        <v>39</v>
      </c>
      <c r="C577" t="s">
        <v>49</v>
      </c>
      <c r="D577" t="s">
        <v>40</v>
      </c>
      <c r="E577" t="s">
        <v>45</v>
      </c>
      <c r="F577">
        <v>1702</v>
      </c>
      <c r="G577" t="str">
        <f>_xlfn.XLOOKUP(C577,Summary!$D$6:$D$12,Summary!$C$6:$C$12)</f>
        <v xml:space="preserve">Klaas </v>
      </c>
      <c r="H577" s="2">
        <v>10</v>
      </c>
      <c r="I577" s="2">
        <v>300</v>
      </c>
      <c r="J577" s="2">
        <v>510600</v>
      </c>
      <c r="K577" s="13">
        <f>VLOOKUP(C577,Summary!$D$6:$E$12,2,0)</f>
        <v>0.24</v>
      </c>
      <c r="L577" s="2" t="s">
        <v>83</v>
      </c>
      <c r="M577" s="15">
        <f t="shared" si="8"/>
        <v>122544</v>
      </c>
      <c r="N577" s="2">
        <v>35742</v>
      </c>
      <c r="O577" s="2">
        <v>474858</v>
      </c>
      <c r="P577" s="2">
        <v>425500</v>
      </c>
      <c r="Q577" s="2">
        <v>49358</v>
      </c>
      <c r="R577" s="1">
        <v>45051</v>
      </c>
    </row>
    <row r="578" spans="1:18" x14ac:dyDescent="0.25">
      <c r="A578">
        <v>89186</v>
      </c>
      <c r="B578" t="s">
        <v>29</v>
      </c>
      <c r="C578" t="s">
        <v>32</v>
      </c>
      <c r="D578" t="s">
        <v>35</v>
      </c>
      <c r="E578" t="s">
        <v>46</v>
      </c>
      <c r="F578">
        <v>766</v>
      </c>
      <c r="G578" t="str">
        <f>_xlfn.XLOOKUP(C578,Summary!$D$6:$D$12,Summary!$C$6:$C$12)</f>
        <v>Bertha</v>
      </c>
      <c r="H578" s="2">
        <v>5</v>
      </c>
      <c r="I578" s="2">
        <v>350</v>
      </c>
      <c r="J578" s="2">
        <v>268100</v>
      </c>
      <c r="K578" s="13">
        <f>VLOOKUP(C578,Summary!$D$6:$E$12,2,0)</f>
        <v>0.19</v>
      </c>
      <c r="L578" s="2" t="s">
        <v>84</v>
      </c>
      <c r="M578" s="15">
        <f t="shared" si="8"/>
        <v>0</v>
      </c>
      <c r="N578" s="2">
        <v>29491</v>
      </c>
      <c r="O578" s="2">
        <v>238609</v>
      </c>
      <c r="P578" s="2">
        <v>199160</v>
      </c>
      <c r="Q578" s="2">
        <v>39449</v>
      </c>
      <c r="R578" s="1">
        <v>45001</v>
      </c>
    </row>
    <row r="579" spans="1:18" x14ac:dyDescent="0.25">
      <c r="A579">
        <v>63822</v>
      </c>
      <c r="B579" t="s">
        <v>33</v>
      </c>
      <c r="C579" t="s">
        <v>47</v>
      </c>
      <c r="D579" t="s">
        <v>40</v>
      </c>
      <c r="E579" t="s">
        <v>46</v>
      </c>
      <c r="F579">
        <v>1984</v>
      </c>
      <c r="G579" t="str">
        <f>_xlfn.XLOOKUP(C579,Summary!$D$6:$D$12,Summary!$C$6:$C$12)</f>
        <v>Pedro</v>
      </c>
      <c r="H579" s="2">
        <v>10</v>
      </c>
      <c r="I579" s="2">
        <v>15</v>
      </c>
      <c r="J579" s="2">
        <v>29760</v>
      </c>
      <c r="K579" s="13">
        <f>VLOOKUP(C579,Summary!$D$6:$E$12,2,0)</f>
        <v>0.21</v>
      </c>
      <c r="L579" s="2" t="s">
        <v>83</v>
      </c>
      <c r="M579" s="15">
        <f t="shared" ref="M579:M642" si="9">IF(L579="Yes",J579*K579,0)</f>
        <v>6249.5999999999995</v>
      </c>
      <c r="N579" s="2">
        <v>3273.6</v>
      </c>
      <c r="O579" s="2">
        <v>26486.400000000001</v>
      </c>
      <c r="P579" s="2">
        <v>19840</v>
      </c>
      <c r="Q579" s="2">
        <v>6646.4000000000015</v>
      </c>
      <c r="R579" s="1">
        <v>45258</v>
      </c>
    </row>
    <row r="580" spans="1:18" x14ac:dyDescent="0.25">
      <c r="A580">
        <v>52964</v>
      </c>
      <c r="B580" t="s">
        <v>29</v>
      </c>
      <c r="C580" t="s">
        <v>34</v>
      </c>
      <c r="D580" t="s">
        <v>42</v>
      </c>
      <c r="E580" t="s">
        <v>45</v>
      </c>
      <c r="F580">
        <v>2682</v>
      </c>
      <c r="G580" t="str">
        <f>_xlfn.XLOOKUP(C580,Summary!$D$6:$D$12,Summary!$C$6:$C$12)</f>
        <v>Francoise</v>
      </c>
      <c r="H580" s="2">
        <v>250</v>
      </c>
      <c r="I580" s="2">
        <v>20</v>
      </c>
      <c r="J580" s="2">
        <v>53640</v>
      </c>
      <c r="K580" s="13">
        <f>VLOOKUP(C580,Summary!$D$6:$E$12,2,0)</f>
        <v>0.2</v>
      </c>
      <c r="L580" s="2" t="s">
        <v>84</v>
      </c>
      <c r="M580" s="15">
        <f t="shared" si="9"/>
        <v>0</v>
      </c>
      <c r="N580" s="2">
        <v>4827.6000000000004</v>
      </c>
      <c r="O580" s="2">
        <v>48812.4</v>
      </c>
      <c r="P580" s="2">
        <v>26820</v>
      </c>
      <c r="Q580" s="2">
        <v>21992.400000000001</v>
      </c>
      <c r="R580" s="1">
        <v>45104</v>
      </c>
    </row>
    <row r="581" spans="1:18" x14ac:dyDescent="0.25">
      <c r="A581">
        <v>89606</v>
      </c>
      <c r="B581" t="s">
        <v>38</v>
      </c>
      <c r="C581" t="s">
        <v>32</v>
      </c>
      <c r="D581" t="s">
        <v>41</v>
      </c>
      <c r="E581" t="s">
        <v>45</v>
      </c>
      <c r="F581">
        <v>2087</v>
      </c>
      <c r="G581" t="str">
        <f>_xlfn.XLOOKUP(C581,Summary!$D$6:$D$12,Summary!$C$6:$C$12)</f>
        <v>Bertha</v>
      </c>
      <c r="H581" s="2">
        <v>120</v>
      </c>
      <c r="I581" s="2">
        <v>125</v>
      </c>
      <c r="J581" s="2">
        <v>260875</v>
      </c>
      <c r="K581" s="13">
        <f>VLOOKUP(C581,Summary!$D$6:$E$12,2,0)</f>
        <v>0.19</v>
      </c>
      <c r="L581" s="2" t="s">
        <v>84</v>
      </c>
      <c r="M581" s="15">
        <f t="shared" si="9"/>
        <v>0</v>
      </c>
      <c r="N581" s="2">
        <v>18261.25</v>
      </c>
      <c r="O581" s="2">
        <v>242613.75</v>
      </c>
      <c r="P581" s="2">
        <v>250440</v>
      </c>
      <c r="Q581" s="2">
        <v>-7826.25</v>
      </c>
      <c r="R581" s="1">
        <v>45030</v>
      </c>
    </row>
    <row r="582" spans="1:18" x14ac:dyDescent="0.25">
      <c r="A582">
        <v>96724</v>
      </c>
      <c r="B582" t="s">
        <v>29</v>
      </c>
      <c r="C582" t="s">
        <v>47</v>
      </c>
      <c r="D582" t="s">
        <v>42</v>
      </c>
      <c r="E582" t="s">
        <v>45</v>
      </c>
      <c r="F582">
        <v>521</v>
      </c>
      <c r="G582" t="str">
        <f>_xlfn.XLOOKUP(C582,Summary!$D$6:$D$12,Summary!$C$6:$C$12)</f>
        <v>Pedro</v>
      </c>
      <c r="H582" s="2">
        <v>250</v>
      </c>
      <c r="I582" s="2">
        <v>7</v>
      </c>
      <c r="J582" s="2">
        <v>3647</v>
      </c>
      <c r="K582" s="13">
        <f>VLOOKUP(C582,Summary!$D$6:$E$12,2,0)</f>
        <v>0.21</v>
      </c>
      <c r="L582" s="2" t="s">
        <v>83</v>
      </c>
      <c r="M582" s="15">
        <f t="shared" si="9"/>
        <v>765.87</v>
      </c>
      <c r="N582" s="2">
        <v>328.23</v>
      </c>
      <c r="O582" s="2">
        <v>3318.77</v>
      </c>
      <c r="P582" s="2">
        <v>2605</v>
      </c>
      <c r="Q582" s="2">
        <v>713.77</v>
      </c>
      <c r="R582" s="1">
        <v>45249</v>
      </c>
    </row>
    <row r="583" spans="1:18" x14ac:dyDescent="0.25">
      <c r="A583">
        <v>52906</v>
      </c>
      <c r="B583" t="s">
        <v>36</v>
      </c>
      <c r="C583" t="s">
        <v>47</v>
      </c>
      <c r="D583" t="s">
        <v>41</v>
      </c>
      <c r="E583" t="s">
        <v>44</v>
      </c>
      <c r="F583">
        <v>1084</v>
      </c>
      <c r="G583" t="str">
        <f>_xlfn.XLOOKUP(C583,Summary!$D$6:$D$12,Summary!$C$6:$C$12)</f>
        <v>Pedro</v>
      </c>
      <c r="H583" s="2">
        <v>120</v>
      </c>
      <c r="I583" s="2">
        <v>12</v>
      </c>
      <c r="J583" s="2">
        <v>13008</v>
      </c>
      <c r="K583" s="13">
        <f>VLOOKUP(C583,Summary!$D$6:$E$12,2,0)</f>
        <v>0.21</v>
      </c>
      <c r="L583" s="2" t="s">
        <v>83</v>
      </c>
      <c r="M583" s="15">
        <f t="shared" si="9"/>
        <v>2731.68</v>
      </c>
      <c r="N583" s="2">
        <v>260.16000000000003</v>
      </c>
      <c r="O583" s="2">
        <v>12747.84</v>
      </c>
      <c r="P583" s="2">
        <v>3252</v>
      </c>
      <c r="Q583" s="2">
        <v>9495.84</v>
      </c>
      <c r="R583" s="1">
        <v>45134</v>
      </c>
    </row>
    <row r="584" spans="1:18" x14ac:dyDescent="0.25">
      <c r="A584">
        <v>38625</v>
      </c>
      <c r="B584" t="s">
        <v>39</v>
      </c>
      <c r="C584" t="s">
        <v>48</v>
      </c>
      <c r="D584" t="s">
        <v>42</v>
      </c>
      <c r="E584" t="s">
        <v>45</v>
      </c>
      <c r="F584">
        <v>808</v>
      </c>
      <c r="G584" t="str">
        <f>_xlfn.XLOOKUP(C584,Summary!$D$6:$D$12,Summary!$C$6:$C$12)</f>
        <v>Luigi</v>
      </c>
      <c r="H584" s="2">
        <v>250</v>
      </c>
      <c r="I584" s="2">
        <v>300</v>
      </c>
      <c r="J584" s="2">
        <v>242400</v>
      </c>
      <c r="K584" s="13">
        <f>VLOOKUP(C584,Summary!$D$6:$E$12,2,0)</f>
        <v>0.22</v>
      </c>
      <c r="L584" s="2" t="s">
        <v>83</v>
      </c>
      <c r="M584" s="15">
        <f t="shared" si="9"/>
        <v>53328</v>
      </c>
      <c r="N584" s="2">
        <v>19392</v>
      </c>
      <c r="O584" s="2">
        <v>223008</v>
      </c>
      <c r="P584" s="2">
        <v>202000</v>
      </c>
      <c r="Q584" s="2">
        <v>21008</v>
      </c>
      <c r="R584" s="1">
        <v>45257</v>
      </c>
    </row>
    <row r="585" spans="1:18" x14ac:dyDescent="0.25">
      <c r="A585">
        <v>74082</v>
      </c>
      <c r="B585" t="s">
        <v>29</v>
      </c>
      <c r="C585" t="s">
        <v>34</v>
      </c>
      <c r="D585" t="s">
        <v>40</v>
      </c>
      <c r="E585" t="s">
        <v>46</v>
      </c>
      <c r="F585">
        <v>1594</v>
      </c>
      <c r="G585" t="str">
        <f>_xlfn.XLOOKUP(C585,Summary!$D$6:$D$12,Summary!$C$6:$C$12)</f>
        <v>Francoise</v>
      </c>
      <c r="H585" s="2">
        <v>10</v>
      </c>
      <c r="I585" s="2">
        <v>350</v>
      </c>
      <c r="J585" s="2">
        <v>557900</v>
      </c>
      <c r="K585" s="13">
        <f>VLOOKUP(C585,Summary!$D$6:$E$12,2,0)</f>
        <v>0.2</v>
      </c>
      <c r="L585" s="2" t="s">
        <v>84</v>
      </c>
      <c r="M585" s="15">
        <f t="shared" si="9"/>
        <v>0</v>
      </c>
      <c r="N585" s="2">
        <v>66948</v>
      </c>
      <c r="O585" s="2">
        <v>490952</v>
      </c>
      <c r="P585" s="2">
        <v>414440</v>
      </c>
      <c r="Q585" s="2">
        <v>76512</v>
      </c>
      <c r="R585" s="1">
        <v>44989</v>
      </c>
    </row>
    <row r="586" spans="1:18" x14ac:dyDescent="0.25">
      <c r="A586">
        <v>66218</v>
      </c>
      <c r="B586" t="s">
        <v>36</v>
      </c>
      <c r="C586" t="s">
        <v>48</v>
      </c>
      <c r="D586" t="s">
        <v>30</v>
      </c>
      <c r="E586" t="s">
        <v>46</v>
      </c>
      <c r="F586">
        <v>386</v>
      </c>
      <c r="G586" t="str">
        <f>_xlfn.XLOOKUP(C586,Summary!$D$6:$D$12,Summary!$C$6:$C$12)</f>
        <v>Luigi</v>
      </c>
      <c r="H586" s="2">
        <v>3</v>
      </c>
      <c r="I586" s="2">
        <v>12</v>
      </c>
      <c r="J586" s="2">
        <v>4632</v>
      </c>
      <c r="K586" s="13">
        <f>VLOOKUP(C586,Summary!$D$6:$E$12,2,0)</f>
        <v>0.22</v>
      </c>
      <c r="L586" s="2" t="s">
        <v>83</v>
      </c>
      <c r="M586" s="15">
        <f t="shared" si="9"/>
        <v>1019.04</v>
      </c>
      <c r="N586" s="2">
        <v>463.2</v>
      </c>
      <c r="O586" s="2">
        <v>4168.8</v>
      </c>
      <c r="P586" s="2">
        <v>1158</v>
      </c>
      <c r="Q586" s="2">
        <v>3010.8</v>
      </c>
      <c r="R586" s="1">
        <v>44969</v>
      </c>
    </row>
    <row r="587" spans="1:18" x14ac:dyDescent="0.25">
      <c r="A587">
        <v>45131</v>
      </c>
      <c r="B587" t="s">
        <v>29</v>
      </c>
      <c r="C587" t="s">
        <v>37</v>
      </c>
      <c r="D587" t="s">
        <v>30</v>
      </c>
      <c r="E587" t="s">
        <v>45</v>
      </c>
      <c r="F587">
        <v>1362</v>
      </c>
      <c r="G587" t="str">
        <f>_xlfn.XLOOKUP(C587,Summary!$D$6:$D$12,Summary!$C$6:$C$12)</f>
        <v>Ciarán</v>
      </c>
      <c r="H587" s="2">
        <v>3</v>
      </c>
      <c r="I587" s="2">
        <v>350</v>
      </c>
      <c r="J587" s="2">
        <v>476700</v>
      </c>
      <c r="K587" s="13">
        <f>VLOOKUP(C587,Summary!$D$6:$E$12,2,0)</f>
        <v>0.23</v>
      </c>
      <c r="L587" s="2" t="s">
        <v>84</v>
      </c>
      <c r="M587" s="15">
        <f t="shared" si="9"/>
        <v>0</v>
      </c>
      <c r="N587" s="2">
        <v>38136</v>
      </c>
      <c r="O587" s="2">
        <v>438564</v>
      </c>
      <c r="P587" s="2">
        <v>354120</v>
      </c>
      <c r="Q587" s="2">
        <v>84444</v>
      </c>
      <c r="R587" s="1">
        <v>44952</v>
      </c>
    </row>
    <row r="588" spans="1:18" x14ac:dyDescent="0.25">
      <c r="A588">
        <v>58383</v>
      </c>
      <c r="B588" t="s">
        <v>29</v>
      </c>
      <c r="C588" t="s">
        <v>47</v>
      </c>
      <c r="D588" t="s">
        <v>42</v>
      </c>
      <c r="E588" t="s">
        <v>44</v>
      </c>
      <c r="F588">
        <v>1397</v>
      </c>
      <c r="G588" t="str">
        <f>_xlfn.XLOOKUP(C588,Summary!$D$6:$D$12,Summary!$C$6:$C$12)</f>
        <v>Pedro</v>
      </c>
      <c r="H588" s="2">
        <v>250</v>
      </c>
      <c r="I588" s="2">
        <v>350</v>
      </c>
      <c r="J588" s="2">
        <v>488950</v>
      </c>
      <c r="K588" s="13">
        <f>VLOOKUP(C588,Summary!$D$6:$E$12,2,0)</f>
        <v>0.21</v>
      </c>
      <c r="L588" s="2" t="s">
        <v>84</v>
      </c>
      <c r="M588" s="15">
        <f t="shared" si="9"/>
        <v>0</v>
      </c>
      <c r="N588" s="2">
        <v>4889.5</v>
      </c>
      <c r="O588" s="2">
        <v>484060.5</v>
      </c>
      <c r="P588" s="2">
        <v>363220</v>
      </c>
      <c r="Q588" s="2">
        <v>120840.5</v>
      </c>
      <c r="R588" s="1">
        <v>45073</v>
      </c>
    </row>
    <row r="589" spans="1:18" x14ac:dyDescent="0.25">
      <c r="A589">
        <v>96764</v>
      </c>
      <c r="B589" t="s">
        <v>29</v>
      </c>
      <c r="C589" t="s">
        <v>47</v>
      </c>
      <c r="D589" t="s">
        <v>43</v>
      </c>
      <c r="E589" t="s">
        <v>46</v>
      </c>
      <c r="F589">
        <v>2629</v>
      </c>
      <c r="G589" t="str">
        <f>_xlfn.XLOOKUP(C589,Summary!$D$6:$D$12,Summary!$C$6:$C$12)</f>
        <v>Pedro</v>
      </c>
      <c r="H589" s="2">
        <v>260</v>
      </c>
      <c r="I589" s="2">
        <v>20</v>
      </c>
      <c r="J589" s="2">
        <v>52580</v>
      </c>
      <c r="K589" s="13">
        <f>VLOOKUP(C589,Summary!$D$6:$E$12,2,0)</f>
        <v>0.21</v>
      </c>
      <c r="L589" s="2" t="s">
        <v>83</v>
      </c>
      <c r="M589" s="15">
        <f t="shared" si="9"/>
        <v>11041.8</v>
      </c>
      <c r="N589" s="2">
        <v>5783.8</v>
      </c>
      <c r="O589" s="2">
        <v>46796.2</v>
      </c>
      <c r="P589" s="2">
        <v>26290</v>
      </c>
      <c r="Q589" s="2">
        <v>20506.199999999997</v>
      </c>
      <c r="R589" s="1">
        <v>45205</v>
      </c>
    </row>
    <row r="590" spans="1:18" x14ac:dyDescent="0.25">
      <c r="A590">
        <v>58413</v>
      </c>
      <c r="B590" t="s">
        <v>38</v>
      </c>
      <c r="C590" t="s">
        <v>49</v>
      </c>
      <c r="D590" t="s">
        <v>42</v>
      </c>
      <c r="E590" t="s">
        <v>46</v>
      </c>
      <c r="F590">
        <v>2529</v>
      </c>
      <c r="G590" t="str">
        <f>_xlfn.XLOOKUP(C590,Summary!$D$6:$D$12,Summary!$C$6:$C$12)</f>
        <v xml:space="preserve">Klaas </v>
      </c>
      <c r="H590" s="2">
        <v>250</v>
      </c>
      <c r="I590" s="2">
        <v>125</v>
      </c>
      <c r="J590" s="2">
        <v>316125</v>
      </c>
      <c r="K590" s="13">
        <f>VLOOKUP(C590,Summary!$D$6:$E$12,2,0)</f>
        <v>0.24</v>
      </c>
      <c r="L590" s="2" t="s">
        <v>83</v>
      </c>
      <c r="M590" s="15">
        <f t="shared" si="9"/>
        <v>75870</v>
      </c>
      <c r="N590" s="2">
        <v>31612.5</v>
      </c>
      <c r="O590" s="2">
        <v>284512.5</v>
      </c>
      <c r="P590" s="2">
        <v>303480</v>
      </c>
      <c r="Q590" s="2">
        <v>-18967.5</v>
      </c>
      <c r="R590" s="1">
        <v>45233</v>
      </c>
    </row>
    <row r="591" spans="1:18" x14ac:dyDescent="0.25">
      <c r="A591">
        <v>62363</v>
      </c>
      <c r="B591" t="s">
        <v>29</v>
      </c>
      <c r="C591" t="s">
        <v>32</v>
      </c>
      <c r="D591" t="s">
        <v>42</v>
      </c>
      <c r="E591" t="s">
        <v>45</v>
      </c>
      <c r="F591">
        <v>422</v>
      </c>
      <c r="G591" t="str">
        <f>_xlfn.XLOOKUP(C591,Summary!$D$6:$D$12,Summary!$C$6:$C$12)</f>
        <v>Bertha</v>
      </c>
      <c r="H591" s="2">
        <v>250</v>
      </c>
      <c r="I591" s="2">
        <v>350</v>
      </c>
      <c r="J591" s="2">
        <v>147700</v>
      </c>
      <c r="K591" s="13">
        <f>VLOOKUP(C591,Summary!$D$6:$E$12,2,0)</f>
        <v>0.19</v>
      </c>
      <c r="L591" s="2" t="s">
        <v>83</v>
      </c>
      <c r="M591" s="15">
        <f t="shared" si="9"/>
        <v>28063</v>
      </c>
      <c r="N591" s="2">
        <v>11816</v>
      </c>
      <c r="O591" s="2">
        <v>135884</v>
      </c>
      <c r="P591" s="2">
        <v>109720</v>
      </c>
      <c r="Q591" s="2">
        <v>26164</v>
      </c>
      <c r="R591" s="1">
        <v>45083</v>
      </c>
    </row>
    <row r="592" spans="1:18" x14ac:dyDescent="0.25">
      <c r="A592">
        <v>64130</v>
      </c>
      <c r="B592" t="s">
        <v>33</v>
      </c>
      <c r="C592" t="s">
        <v>34</v>
      </c>
      <c r="D592" t="s">
        <v>40</v>
      </c>
      <c r="E592" t="s">
        <v>31</v>
      </c>
      <c r="F592">
        <v>549</v>
      </c>
      <c r="G592" t="str">
        <f>_xlfn.XLOOKUP(C592,Summary!$D$6:$D$12,Summary!$C$6:$C$12)</f>
        <v>Francoise</v>
      </c>
      <c r="H592" s="2">
        <v>10</v>
      </c>
      <c r="I592" s="2">
        <v>15</v>
      </c>
      <c r="J592" s="2">
        <v>8235</v>
      </c>
      <c r="K592" s="13">
        <f>VLOOKUP(C592,Summary!$D$6:$E$12,2,0)</f>
        <v>0.2</v>
      </c>
      <c r="L592" s="2" t="s">
        <v>83</v>
      </c>
      <c r="M592" s="15">
        <f t="shared" si="9"/>
        <v>1647</v>
      </c>
      <c r="N592" s="2">
        <v>0</v>
      </c>
      <c r="O592" s="2">
        <v>8235</v>
      </c>
      <c r="P592" s="2">
        <v>5490</v>
      </c>
      <c r="Q592" s="2">
        <v>2745</v>
      </c>
      <c r="R592" s="1">
        <v>45139</v>
      </c>
    </row>
    <row r="593" spans="1:18" x14ac:dyDescent="0.25">
      <c r="A593">
        <v>31073</v>
      </c>
      <c r="B593" t="s">
        <v>38</v>
      </c>
      <c r="C593" t="s">
        <v>37</v>
      </c>
      <c r="D593" t="s">
        <v>42</v>
      </c>
      <c r="E593" t="s">
        <v>44</v>
      </c>
      <c r="F593">
        <v>662</v>
      </c>
      <c r="G593" t="str">
        <f>_xlfn.XLOOKUP(C593,Summary!$D$6:$D$12,Summary!$C$6:$C$12)</f>
        <v>Ciarán</v>
      </c>
      <c r="H593" s="2">
        <v>250</v>
      </c>
      <c r="I593" s="2">
        <v>125</v>
      </c>
      <c r="J593" s="2">
        <v>82750</v>
      </c>
      <c r="K593" s="13">
        <f>VLOOKUP(C593,Summary!$D$6:$E$12,2,0)</f>
        <v>0.23</v>
      </c>
      <c r="L593" s="2" t="s">
        <v>84</v>
      </c>
      <c r="M593" s="15">
        <f t="shared" si="9"/>
        <v>0</v>
      </c>
      <c r="N593" s="2">
        <v>1655</v>
      </c>
      <c r="O593" s="2">
        <v>81095</v>
      </c>
      <c r="P593" s="2">
        <v>79440</v>
      </c>
      <c r="Q593" s="2">
        <v>1655</v>
      </c>
      <c r="R593" s="1">
        <v>44941</v>
      </c>
    </row>
    <row r="594" spans="1:18" x14ac:dyDescent="0.25">
      <c r="A594">
        <v>75174</v>
      </c>
      <c r="B594" t="s">
        <v>29</v>
      </c>
      <c r="C594" t="s">
        <v>32</v>
      </c>
      <c r="D594" t="s">
        <v>40</v>
      </c>
      <c r="E594" t="s">
        <v>31</v>
      </c>
      <c r="F594">
        <v>1513</v>
      </c>
      <c r="G594" t="str">
        <f>_xlfn.XLOOKUP(C594,Summary!$D$6:$D$12,Summary!$C$6:$C$12)</f>
        <v>Bertha</v>
      </c>
      <c r="H594" s="2">
        <v>10</v>
      </c>
      <c r="I594" s="2">
        <v>350</v>
      </c>
      <c r="J594" s="2">
        <v>529550</v>
      </c>
      <c r="K594" s="13">
        <f>VLOOKUP(C594,Summary!$D$6:$E$12,2,0)</f>
        <v>0.19</v>
      </c>
      <c r="L594" s="2" t="s">
        <v>83</v>
      </c>
      <c r="M594" s="15">
        <f t="shared" si="9"/>
        <v>100614.5</v>
      </c>
      <c r="N594" s="2">
        <v>0</v>
      </c>
      <c r="O594" s="2">
        <v>529550</v>
      </c>
      <c r="P594" s="2">
        <v>393380</v>
      </c>
      <c r="Q594" s="2">
        <v>136170</v>
      </c>
      <c r="R594" s="1">
        <v>45053</v>
      </c>
    </row>
    <row r="595" spans="1:18" x14ac:dyDescent="0.25">
      <c r="A595">
        <v>34107</v>
      </c>
      <c r="B595" t="s">
        <v>36</v>
      </c>
      <c r="C595" t="s">
        <v>37</v>
      </c>
      <c r="D595" t="s">
        <v>35</v>
      </c>
      <c r="E595" t="s">
        <v>45</v>
      </c>
      <c r="F595">
        <v>2321</v>
      </c>
      <c r="G595" t="str">
        <f>_xlfn.XLOOKUP(C595,Summary!$D$6:$D$12,Summary!$C$6:$C$12)</f>
        <v>Ciarán</v>
      </c>
      <c r="H595" s="2">
        <v>5</v>
      </c>
      <c r="I595" s="2">
        <v>12</v>
      </c>
      <c r="J595" s="2">
        <v>27852</v>
      </c>
      <c r="K595" s="13">
        <f>VLOOKUP(C595,Summary!$D$6:$E$12,2,0)</f>
        <v>0.23</v>
      </c>
      <c r="L595" s="2" t="s">
        <v>83</v>
      </c>
      <c r="M595" s="15">
        <f t="shared" si="9"/>
        <v>6405.96</v>
      </c>
      <c r="N595" s="2">
        <v>2506.6799999999998</v>
      </c>
      <c r="O595" s="2">
        <v>25345.32</v>
      </c>
      <c r="P595" s="2">
        <v>6963</v>
      </c>
      <c r="Q595" s="2">
        <v>18382.32</v>
      </c>
      <c r="R595" s="1">
        <v>44971</v>
      </c>
    </row>
    <row r="596" spans="1:18" x14ac:dyDescent="0.25">
      <c r="A596">
        <v>12366</v>
      </c>
      <c r="B596" t="s">
        <v>29</v>
      </c>
      <c r="C596" t="s">
        <v>32</v>
      </c>
      <c r="D596" t="s">
        <v>40</v>
      </c>
      <c r="E596" t="s">
        <v>46</v>
      </c>
      <c r="F596">
        <v>1531</v>
      </c>
      <c r="G596" t="str">
        <f>_xlfn.XLOOKUP(C596,Summary!$D$6:$D$12,Summary!$C$6:$C$12)</f>
        <v>Bertha</v>
      </c>
      <c r="H596" s="2">
        <v>10</v>
      </c>
      <c r="I596" s="2">
        <v>20</v>
      </c>
      <c r="J596" s="2">
        <v>30620</v>
      </c>
      <c r="K596" s="13">
        <f>VLOOKUP(C596,Summary!$D$6:$E$12,2,0)</f>
        <v>0.19</v>
      </c>
      <c r="L596" s="2" t="s">
        <v>83</v>
      </c>
      <c r="M596" s="15">
        <f t="shared" si="9"/>
        <v>5817.8</v>
      </c>
      <c r="N596" s="2">
        <v>3674.4</v>
      </c>
      <c r="O596" s="2">
        <v>26945.599999999999</v>
      </c>
      <c r="P596" s="2">
        <v>15310</v>
      </c>
      <c r="Q596" s="2">
        <v>11635.599999999999</v>
      </c>
      <c r="R596" s="1">
        <v>45020</v>
      </c>
    </row>
    <row r="597" spans="1:18" x14ac:dyDescent="0.25">
      <c r="A597">
        <v>41942</v>
      </c>
      <c r="B597" t="s">
        <v>36</v>
      </c>
      <c r="C597" t="s">
        <v>34</v>
      </c>
      <c r="D597" t="s">
        <v>41</v>
      </c>
      <c r="E597" t="s">
        <v>44</v>
      </c>
      <c r="F597">
        <v>1055</v>
      </c>
      <c r="G597" t="str">
        <f>_xlfn.XLOOKUP(C597,Summary!$D$6:$D$12,Summary!$C$6:$C$12)</f>
        <v>Francoise</v>
      </c>
      <c r="H597" s="2">
        <v>120</v>
      </c>
      <c r="I597" s="2">
        <v>12</v>
      </c>
      <c r="J597" s="2">
        <v>12660</v>
      </c>
      <c r="K597" s="13">
        <f>VLOOKUP(C597,Summary!$D$6:$E$12,2,0)</f>
        <v>0.2</v>
      </c>
      <c r="L597" s="2" t="s">
        <v>84</v>
      </c>
      <c r="M597" s="15">
        <f t="shared" si="9"/>
        <v>0</v>
      </c>
      <c r="N597" s="2">
        <v>253.2</v>
      </c>
      <c r="O597" s="2">
        <v>12406.8</v>
      </c>
      <c r="P597" s="2">
        <v>3165</v>
      </c>
      <c r="Q597" s="2">
        <v>9241.7999999999993</v>
      </c>
      <c r="R597" s="1">
        <v>44990</v>
      </c>
    </row>
    <row r="598" spans="1:18" x14ac:dyDescent="0.25">
      <c r="A598">
        <v>26096</v>
      </c>
      <c r="B598" t="s">
        <v>29</v>
      </c>
      <c r="C598" t="s">
        <v>34</v>
      </c>
      <c r="D598" t="s">
        <v>41</v>
      </c>
      <c r="E598" t="s">
        <v>45</v>
      </c>
      <c r="F598">
        <v>1496</v>
      </c>
      <c r="G598" t="str">
        <f>_xlfn.XLOOKUP(C598,Summary!$D$6:$D$12,Summary!$C$6:$C$12)</f>
        <v>Francoise</v>
      </c>
      <c r="H598" s="2">
        <v>120</v>
      </c>
      <c r="I598" s="2">
        <v>350</v>
      </c>
      <c r="J598" s="2">
        <v>523600</v>
      </c>
      <c r="K598" s="13">
        <f>VLOOKUP(C598,Summary!$D$6:$E$12,2,0)</f>
        <v>0.2</v>
      </c>
      <c r="L598" s="2" t="s">
        <v>83</v>
      </c>
      <c r="M598" s="15">
        <f t="shared" si="9"/>
        <v>104720</v>
      </c>
      <c r="N598" s="2">
        <v>31416</v>
      </c>
      <c r="O598" s="2">
        <v>492184</v>
      </c>
      <c r="P598" s="2">
        <v>388960</v>
      </c>
      <c r="Q598" s="2">
        <v>103224</v>
      </c>
      <c r="R598" s="1">
        <v>44950</v>
      </c>
    </row>
    <row r="599" spans="1:18" x14ac:dyDescent="0.25">
      <c r="A599">
        <v>58579</v>
      </c>
      <c r="B599" t="s">
        <v>29</v>
      </c>
      <c r="C599" t="s">
        <v>37</v>
      </c>
      <c r="D599" t="s">
        <v>40</v>
      </c>
      <c r="E599" t="s">
        <v>45</v>
      </c>
      <c r="F599">
        <v>2327</v>
      </c>
      <c r="G599" t="str">
        <f>_xlfn.XLOOKUP(C599,Summary!$D$6:$D$12,Summary!$C$6:$C$12)</f>
        <v>Ciarán</v>
      </c>
      <c r="H599" s="2">
        <v>10</v>
      </c>
      <c r="I599" s="2">
        <v>7</v>
      </c>
      <c r="J599" s="2">
        <v>16289</v>
      </c>
      <c r="K599" s="13">
        <f>VLOOKUP(C599,Summary!$D$6:$E$12,2,0)</f>
        <v>0.23</v>
      </c>
      <c r="L599" s="2" t="s">
        <v>84</v>
      </c>
      <c r="M599" s="15">
        <f t="shared" si="9"/>
        <v>0</v>
      </c>
      <c r="N599" s="2">
        <v>814.45</v>
      </c>
      <c r="O599" s="2">
        <v>15474.55</v>
      </c>
      <c r="P599" s="2">
        <v>11635</v>
      </c>
      <c r="Q599" s="2">
        <v>3839.5499999999993</v>
      </c>
      <c r="R599" s="1">
        <v>44927</v>
      </c>
    </row>
    <row r="600" spans="1:18" x14ac:dyDescent="0.25">
      <c r="A600">
        <v>98999</v>
      </c>
      <c r="B600" t="s">
        <v>29</v>
      </c>
      <c r="C600" t="s">
        <v>32</v>
      </c>
      <c r="D600" t="s">
        <v>43</v>
      </c>
      <c r="E600" t="s">
        <v>45</v>
      </c>
      <c r="F600">
        <v>1350</v>
      </c>
      <c r="G600" t="str">
        <f>_xlfn.XLOOKUP(C600,Summary!$D$6:$D$12,Summary!$C$6:$C$12)</f>
        <v>Bertha</v>
      </c>
      <c r="H600" s="2">
        <v>260</v>
      </c>
      <c r="I600" s="2">
        <v>350</v>
      </c>
      <c r="J600" s="2">
        <v>472500</v>
      </c>
      <c r="K600" s="13">
        <f>VLOOKUP(C600,Summary!$D$6:$E$12,2,0)</f>
        <v>0.19</v>
      </c>
      <c r="L600" s="2" t="s">
        <v>84</v>
      </c>
      <c r="M600" s="15">
        <f t="shared" si="9"/>
        <v>0</v>
      </c>
      <c r="N600" s="2">
        <v>23625</v>
      </c>
      <c r="O600" s="2">
        <v>448875</v>
      </c>
      <c r="P600" s="2">
        <v>351000</v>
      </c>
      <c r="Q600" s="2">
        <v>97875</v>
      </c>
      <c r="R600" s="1">
        <v>45080</v>
      </c>
    </row>
    <row r="601" spans="1:18" x14ac:dyDescent="0.25">
      <c r="A601">
        <v>47162</v>
      </c>
      <c r="B601" t="s">
        <v>33</v>
      </c>
      <c r="C601" t="s">
        <v>34</v>
      </c>
      <c r="D601" t="s">
        <v>43</v>
      </c>
      <c r="E601" t="s">
        <v>44</v>
      </c>
      <c r="F601">
        <v>321</v>
      </c>
      <c r="G601" t="str">
        <f>_xlfn.XLOOKUP(C601,Summary!$D$6:$D$12,Summary!$C$6:$C$12)</f>
        <v>Francoise</v>
      </c>
      <c r="H601" s="2">
        <v>260</v>
      </c>
      <c r="I601" s="2">
        <v>15</v>
      </c>
      <c r="J601" s="2">
        <v>4815</v>
      </c>
      <c r="K601" s="13">
        <f>VLOOKUP(C601,Summary!$D$6:$E$12,2,0)</f>
        <v>0.2</v>
      </c>
      <c r="L601" s="2" t="s">
        <v>83</v>
      </c>
      <c r="M601" s="15">
        <f t="shared" si="9"/>
        <v>963</v>
      </c>
      <c r="N601" s="2">
        <v>48.15</v>
      </c>
      <c r="O601" s="2">
        <v>4766.8500000000004</v>
      </c>
      <c r="P601" s="2">
        <v>3210</v>
      </c>
      <c r="Q601" s="2">
        <v>1556.8500000000004</v>
      </c>
      <c r="R601" s="1">
        <v>45012</v>
      </c>
    </row>
    <row r="602" spans="1:18" x14ac:dyDescent="0.25">
      <c r="A602">
        <v>40882</v>
      </c>
      <c r="B602" t="s">
        <v>39</v>
      </c>
      <c r="C602" t="s">
        <v>48</v>
      </c>
      <c r="D602" t="s">
        <v>40</v>
      </c>
      <c r="E602" t="s">
        <v>44</v>
      </c>
      <c r="F602">
        <v>2918</v>
      </c>
      <c r="G602" t="str">
        <f>_xlfn.XLOOKUP(C602,Summary!$D$6:$D$12,Summary!$C$6:$C$12)</f>
        <v>Luigi</v>
      </c>
      <c r="H602" s="2">
        <v>10</v>
      </c>
      <c r="I602" s="2">
        <v>300</v>
      </c>
      <c r="J602" s="2">
        <v>875400</v>
      </c>
      <c r="K602" s="13">
        <f>VLOOKUP(C602,Summary!$D$6:$E$12,2,0)</f>
        <v>0.22</v>
      </c>
      <c r="L602" s="2" t="s">
        <v>83</v>
      </c>
      <c r="M602" s="15">
        <f t="shared" si="9"/>
        <v>192588</v>
      </c>
      <c r="N602" s="2">
        <v>35016</v>
      </c>
      <c r="O602" s="2">
        <v>840384</v>
      </c>
      <c r="P602" s="2">
        <v>729500</v>
      </c>
      <c r="Q602" s="2">
        <v>110884</v>
      </c>
      <c r="R602" s="1">
        <v>45018</v>
      </c>
    </row>
    <row r="603" spans="1:18" x14ac:dyDescent="0.25">
      <c r="A603">
        <v>76135</v>
      </c>
      <c r="B603" t="s">
        <v>36</v>
      </c>
      <c r="C603" t="s">
        <v>34</v>
      </c>
      <c r="D603" t="s">
        <v>40</v>
      </c>
      <c r="E603" t="s">
        <v>46</v>
      </c>
      <c r="F603">
        <v>1393</v>
      </c>
      <c r="G603" t="str">
        <f>_xlfn.XLOOKUP(C603,Summary!$D$6:$D$12,Summary!$C$6:$C$12)</f>
        <v>Francoise</v>
      </c>
      <c r="H603" s="2">
        <v>10</v>
      </c>
      <c r="I603" s="2">
        <v>12</v>
      </c>
      <c r="J603" s="2">
        <v>16716</v>
      </c>
      <c r="K603" s="13">
        <f>VLOOKUP(C603,Summary!$D$6:$E$12,2,0)</f>
        <v>0.2</v>
      </c>
      <c r="L603" s="2" t="s">
        <v>83</v>
      </c>
      <c r="M603" s="15">
        <f t="shared" si="9"/>
        <v>3343.2000000000003</v>
      </c>
      <c r="N603" s="2">
        <v>2340.2399999999998</v>
      </c>
      <c r="O603" s="2">
        <v>14375.76</v>
      </c>
      <c r="P603" s="2">
        <v>4179</v>
      </c>
      <c r="Q603" s="2">
        <v>10196.76</v>
      </c>
      <c r="R603" s="1">
        <v>45011</v>
      </c>
    </row>
    <row r="604" spans="1:18" x14ac:dyDescent="0.25">
      <c r="A604">
        <v>47986</v>
      </c>
      <c r="B604" t="s">
        <v>33</v>
      </c>
      <c r="C604" t="s">
        <v>37</v>
      </c>
      <c r="D604" t="s">
        <v>35</v>
      </c>
      <c r="E604" t="s">
        <v>46</v>
      </c>
      <c r="F604">
        <v>2072</v>
      </c>
      <c r="G604" t="str">
        <f>_xlfn.XLOOKUP(C604,Summary!$D$6:$D$12,Summary!$C$6:$C$12)</f>
        <v>Ciarán</v>
      </c>
      <c r="H604" s="2">
        <v>5</v>
      </c>
      <c r="I604" s="2">
        <v>15</v>
      </c>
      <c r="J604" s="2">
        <v>31080</v>
      </c>
      <c r="K604" s="13">
        <f>VLOOKUP(C604,Summary!$D$6:$E$12,2,0)</f>
        <v>0.23</v>
      </c>
      <c r="L604" s="2" t="s">
        <v>84</v>
      </c>
      <c r="M604" s="15">
        <f t="shared" si="9"/>
        <v>0</v>
      </c>
      <c r="N604" s="2">
        <v>3108</v>
      </c>
      <c r="O604" s="2">
        <v>27972</v>
      </c>
      <c r="P604" s="2">
        <v>20720</v>
      </c>
      <c r="Q604" s="2">
        <v>7252</v>
      </c>
      <c r="R604" s="1">
        <v>45050</v>
      </c>
    </row>
    <row r="605" spans="1:18" x14ac:dyDescent="0.25">
      <c r="A605">
        <v>25622</v>
      </c>
      <c r="B605" t="s">
        <v>29</v>
      </c>
      <c r="C605" t="s">
        <v>47</v>
      </c>
      <c r="D605" t="s">
        <v>40</v>
      </c>
      <c r="E605" t="s">
        <v>46</v>
      </c>
      <c r="F605">
        <v>2151</v>
      </c>
      <c r="G605" t="str">
        <f>_xlfn.XLOOKUP(C605,Summary!$D$6:$D$12,Summary!$C$6:$C$12)</f>
        <v>Pedro</v>
      </c>
      <c r="H605" s="2">
        <v>10</v>
      </c>
      <c r="I605" s="2">
        <v>350</v>
      </c>
      <c r="J605" s="2">
        <v>752850</v>
      </c>
      <c r="K605" s="13">
        <f>VLOOKUP(C605,Summary!$D$6:$E$12,2,0)</f>
        <v>0.21</v>
      </c>
      <c r="L605" s="2" t="s">
        <v>83</v>
      </c>
      <c r="M605" s="15">
        <f t="shared" si="9"/>
        <v>158098.5</v>
      </c>
      <c r="N605" s="2">
        <v>112927.5</v>
      </c>
      <c r="O605" s="2">
        <v>639922.5</v>
      </c>
      <c r="P605" s="2">
        <v>559260</v>
      </c>
      <c r="Q605" s="2">
        <v>80662.5</v>
      </c>
      <c r="R605" s="1">
        <v>45283</v>
      </c>
    </row>
    <row r="606" spans="1:18" x14ac:dyDescent="0.25">
      <c r="A606">
        <v>61526</v>
      </c>
      <c r="B606" t="s">
        <v>29</v>
      </c>
      <c r="C606" t="s">
        <v>34</v>
      </c>
      <c r="D606" t="s">
        <v>42</v>
      </c>
      <c r="E606" t="s">
        <v>31</v>
      </c>
      <c r="F606">
        <v>1527</v>
      </c>
      <c r="G606" t="str">
        <f>_xlfn.XLOOKUP(C606,Summary!$D$6:$D$12,Summary!$C$6:$C$12)</f>
        <v>Francoise</v>
      </c>
      <c r="H606" s="2">
        <v>250</v>
      </c>
      <c r="I606" s="2">
        <v>350</v>
      </c>
      <c r="J606" s="2">
        <v>534450</v>
      </c>
      <c r="K606" s="13">
        <f>VLOOKUP(C606,Summary!$D$6:$E$12,2,0)</f>
        <v>0.2</v>
      </c>
      <c r="L606" s="2" t="s">
        <v>83</v>
      </c>
      <c r="M606" s="15">
        <f t="shared" si="9"/>
        <v>106890</v>
      </c>
      <c r="N606" s="2">
        <v>0</v>
      </c>
      <c r="O606" s="2">
        <v>534450</v>
      </c>
      <c r="P606" s="2">
        <v>397020</v>
      </c>
      <c r="Q606" s="2">
        <v>137430</v>
      </c>
      <c r="R606" s="1">
        <v>45279</v>
      </c>
    </row>
    <row r="607" spans="1:18" x14ac:dyDescent="0.25">
      <c r="A607">
        <v>68930</v>
      </c>
      <c r="B607" t="s">
        <v>29</v>
      </c>
      <c r="C607" t="s">
        <v>47</v>
      </c>
      <c r="D607" t="s">
        <v>40</v>
      </c>
      <c r="E607" t="s">
        <v>46</v>
      </c>
      <c r="F607">
        <v>2535</v>
      </c>
      <c r="G607" t="str">
        <f>_xlfn.XLOOKUP(C607,Summary!$D$6:$D$12,Summary!$C$6:$C$12)</f>
        <v>Pedro</v>
      </c>
      <c r="H607" s="2">
        <v>10</v>
      </c>
      <c r="I607" s="2">
        <v>7</v>
      </c>
      <c r="J607" s="2">
        <v>17745</v>
      </c>
      <c r="K607" s="13">
        <f>VLOOKUP(C607,Summary!$D$6:$E$12,2,0)</f>
        <v>0.21</v>
      </c>
      <c r="L607" s="2" t="s">
        <v>84</v>
      </c>
      <c r="M607" s="15">
        <f t="shared" si="9"/>
        <v>0</v>
      </c>
      <c r="N607" s="2">
        <v>2661.75</v>
      </c>
      <c r="O607" s="2">
        <v>15083.25</v>
      </c>
      <c r="P607" s="2">
        <v>12675</v>
      </c>
      <c r="Q607" s="2">
        <v>2408.25</v>
      </c>
      <c r="R607" s="1">
        <v>45039</v>
      </c>
    </row>
    <row r="608" spans="1:18" x14ac:dyDescent="0.25">
      <c r="A608">
        <v>31236</v>
      </c>
      <c r="B608" t="s">
        <v>38</v>
      </c>
      <c r="C608" t="s">
        <v>32</v>
      </c>
      <c r="D608" t="s">
        <v>35</v>
      </c>
      <c r="E608" t="s">
        <v>44</v>
      </c>
      <c r="F608">
        <v>1706</v>
      </c>
      <c r="G608" t="str">
        <f>_xlfn.XLOOKUP(C608,Summary!$D$6:$D$12,Summary!$C$6:$C$12)</f>
        <v>Bertha</v>
      </c>
      <c r="H608" s="2">
        <v>5</v>
      </c>
      <c r="I608" s="2">
        <v>125</v>
      </c>
      <c r="J608" s="2">
        <v>213250</v>
      </c>
      <c r="K608" s="13">
        <f>VLOOKUP(C608,Summary!$D$6:$E$12,2,0)</f>
        <v>0.19</v>
      </c>
      <c r="L608" s="2" t="s">
        <v>84</v>
      </c>
      <c r="M608" s="15">
        <f t="shared" si="9"/>
        <v>0</v>
      </c>
      <c r="N608" s="2">
        <v>6397.5</v>
      </c>
      <c r="O608" s="2">
        <v>206852.5</v>
      </c>
      <c r="P608" s="2">
        <v>204720</v>
      </c>
      <c r="Q608" s="2">
        <v>2132.5</v>
      </c>
      <c r="R608" s="1">
        <v>44965</v>
      </c>
    </row>
    <row r="609" spans="1:21" x14ac:dyDescent="0.25">
      <c r="A609">
        <v>97245</v>
      </c>
      <c r="B609" t="s">
        <v>29</v>
      </c>
      <c r="C609" t="s">
        <v>49</v>
      </c>
      <c r="D609" t="s">
        <v>41</v>
      </c>
      <c r="E609" t="s">
        <v>44</v>
      </c>
      <c r="F609">
        <v>2092</v>
      </c>
      <c r="G609" t="str">
        <f>_xlfn.XLOOKUP(C609,Summary!$D$6:$D$12,Summary!$C$6:$C$12)</f>
        <v xml:space="preserve">Klaas </v>
      </c>
      <c r="H609" s="2">
        <v>120</v>
      </c>
      <c r="I609" s="2">
        <v>7</v>
      </c>
      <c r="J609" s="2">
        <v>14644</v>
      </c>
      <c r="K609" s="13">
        <f>VLOOKUP(C609,Summary!$D$6:$E$12,2,0)</f>
        <v>0.24</v>
      </c>
      <c r="L609" s="2" t="s">
        <v>83</v>
      </c>
      <c r="M609" s="15">
        <f t="shared" si="9"/>
        <v>3514.56</v>
      </c>
      <c r="N609" s="2">
        <v>146.44</v>
      </c>
      <c r="O609" s="2">
        <v>14497.56</v>
      </c>
      <c r="P609" s="2">
        <v>10460</v>
      </c>
      <c r="Q609" s="2">
        <v>4037.5599999999995</v>
      </c>
      <c r="R609" s="1">
        <v>45280</v>
      </c>
    </row>
    <row r="610" spans="1:21" x14ac:dyDescent="0.25">
      <c r="A610">
        <v>23721</v>
      </c>
      <c r="B610" t="s">
        <v>29</v>
      </c>
      <c r="C610" t="s">
        <v>47</v>
      </c>
      <c r="D610" t="s">
        <v>42</v>
      </c>
      <c r="E610" t="s">
        <v>45</v>
      </c>
      <c r="F610">
        <v>1498</v>
      </c>
      <c r="G610" t="str">
        <f>_xlfn.XLOOKUP(C610,Summary!$D$6:$D$12,Summary!$C$6:$C$12)</f>
        <v>Pedro</v>
      </c>
      <c r="H610" s="2">
        <v>250</v>
      </c>
      <c r="I610" s="2">
        <v>7</v>
      </c>
      <c r="J610" s="2">
        <v>10486</v>
      </c>
      <c r="K610" s="13">
        <f>VLOOKUP(C610,Summary!$D$6:$E$12,2,0)</f>
        <v>0.21</v>
      </c>
      <c r="L610" s="2" t="s">
        <v>83</v>
      </c>
      <c r="M610" s="15">
        <f t="shared" si="9"/>
        <v>2202.06</v>
      </c>
      <c r="N610" s="2">
        <v>629.16</v>
      </c>
      <c r="O610" s="2">
        <v>9856.84</v>
      </c>
      <c r="P610" s="2">
        <v>7490</v>
      </c>
      <c r="Q610" s="2">
        <v>2366.84</v>
      </c>
      <c r="R610" s="1">
        <v>45057</v>
      </c>
    </row>
    <row r="611" spans="1:21" x14ac:dyDescent="0.25">
      <c r="A611">
        <v>44373</v>
      </c>
      <c r="B611" t="s">
        <v>39</v>
      </c>
      <c r="C611" t="s">
        <v>32</v>
      </c>
      <c r="D611" t="s">
        <v>35</v>
      </c>
      <c r="E611" t="s">
        <v>44</v>
      </c>
      <c r="F611">
        <v>2021</v>
      </c>
      <c r="G611" t="str">
        <f>_xlfn.XLOOKUP(C611,Summary!$D$6:$D$12,Summary!$C$6:$C$12)</f>
        <v>Bertha</v>
      </c>
      <c r="H611" s="2">
        <v>5</v>
      </c>
      <c r="I611" s="2">
        <v>300</v>
      </c>
      <c r="J611" s="2">
        <v>606300</v>
      </c>
      <c r="K611" s="13">
        <f>VLOOKUP(C611,Summary!$D$6:$E$12,2,0)</f>
        <v>0.19</v>
      </c>
      <c r="L611" s="2" t="s">
        <v>83</v>
      </c>
      <c r="M611" s="15">
        <f t="shared" si="9"/>
        <v>115197</v>
      </c>
      <c r="N611" s="2">
        <v>24252</v>
      </c>
      <c r="O611" s="2">
        <v>582048</v>
      </c>
      <c r="P611" s="2">
        <v>505250</v>
      </c>
      <c r="Q611" s="2">
        <v>76798</v>
      </c>
      <c r="R611" s="1">
        <v>45093</v>
      </c>
    </row>
    <row r="612" spans="1:21" x14ac:dyDescent="0.25">
      <c r="A612">
        <v>39060</v>
      </c>
      <c r="B612" t="s">
        <v>29</v>
      </c>
      <c r="C612" t="s">
        <v>48</v>
      </c>
      <c r="D612" t="s">
        <v>41</v>
      </c>
      <c r="E612" t="s">
        <v>46</v>
      </c>
      <c r="F612">
        <v>986</v>
      </c>
      <c r="G612" t="str">
        <f>_xlfn.XLOOKUP(C612,Summary!$D$6:$D$12,Summary!$C$6:$C$12)</f>
        <v>Luigi</v>
      </c>
      <c r="H612" s="2">
        <v>120</v>
      </c>
      <c r="I612" s="2">
        <v>350</v>
      </c>
      <c r="J612" s="2">
        <v>345100</v>
      </c>
      <c r="K612" s="13">
        <f>VLOOKUP(C612,Summary!$D$6:$E$12,2,0)</f>
        <v>0.22</v>
      </c>
      <c r="L612" s="2" t="s">
        <v>83</v>
      </c>
      <c r="M612" s="15">
        <f t="shared" si="9"/>
        <v>75922</v>
      </c>
      <c r="N612" s="2">
        <v>41412</v>
      </c>
      <c r="O612" s="2">
        <v>303688</v>
      </c>
      <c r="P612" s="2">
        <v>256360</v>
      </c>
      <c r="Q612" s="2">
        <v>47328</v>
      </c>
      <c r="R612" s="1">
        <v>45104</v>
      </c>
    </row>
    <row r="613" spans="1:21" x14ac:dyDescent="0.25">
      <c r="A613">
        <v>26659</v>
      </c>
      <c r="B613" t="s">
        <v>38</v>
      </c>
      <c r="C613" t="s">
        <v>37</v>
      </c>
      <c r="D613" t="s">
        <v>42</v>
      </c>
      <c r="E613" t="s">
        <v>44</v>
      </c>
      <c r="F613">
        <v>727</v>
      </c>
      <c r="G613" t="str">
        <f>_xlfn.XLOOKUP(C613,Summary!$D$6:$D$12,Summary!$C$6:$C$12)</f>
        <v>Ciarán</v>
      </c>
      <c r="H613" s="2">
        <v>250</v>
      </c>
      <c r="I613" s="2">
        <v>125</v>
      </c>
      <c r="J613" s="2">
        <v>90875</v>
      </c>
      <c r="K613" s="13">
        <f>VLOOKUP(C613,Summary!$D$6:$E$12,2,0)</f>
        <v>0.23</v>
      </c>
      <c r="L613" s="2" t="s">
        <v>83</v>
      </c>
      <c r="M613" s="15">
        <f t="shared" si="9"/>
        <v>20901.25</v>
      </c>
      <c r="N613" s="2">
        <v>908.75</v>
      </c>
      <c r="O613" s="2">
        <v>89966.25</v>
      </c>
      <c r="P613" s="2">
        <v>87240</v>
      </c>
      <c r="Q613" s="2">
        <v>2726.25</v>
      </c>
      <c r="R613" s="1">
        <v>45174</v>
      </c>
    </row>
    <row r="614" spans="1:21" x14ac:dyDescent="0.25">
      <c r="A614">
        <v>57406</v>
      </c>
      <c r="B614" t="s">
        <v>39</v>
      </c>
      <c r="C614" t="s">
        <v>34</v>
      </c>
      <c r="D614" t="s">
        <v>42</v>
      </c>
      <c r="E614" t="s">
        <v>31</v>
      </c>
      <c r="F614">
        <v>2151</v>
      </c>
      <c r="G614" t="str">
        <f>_xlfn.XLOOKUP(C614,Summary!$D$6:$D$12,Summary!$C$6:$C$12)</f>
        <v>Francoise</v>
      </c>
      <c r="H614" s="2">
        <v>250</v>
      </c>
      <c r="I614" s="2">
        <v>300</v>
      </c>
      <c r="J614" s="2">
        <v>645300</v>
      </c>
      <c r="K614" s="13">
        <f>VLOOKUP(C614,Summary!$D$6:$E$12,2,0)</f>
        <v>0.2</v>
      </c>
      <c r="L614" s="2" t="s">
        <v>83</v>
      </c>
      <c r="M614" s="15">
        <f t="shared" si="9"/>
        <v>129060</v>
      </c>
      <c r="N614" s="2">
        <v>0</v>
      </c>
      <c r="O614" s="2">
        <v>645300</v>
      </c>
      <c r="P614" s="2">
        <v>537750</v>
      </c>
      <c r="Q614" s="2">
        <v>107550</v>
      </c>
      <c r="R614" s="1">
        <v>45028</v>
      </c>
    </row>
    <row r="615" spans="1:21" x14ac:dyDescent="0.25">
      <c r="A615">
        <v>75216</v>
      </c>
      <c r="B615" t="s">
        <v>38</v>
      </c>
      <c r="C615" t="s">
        <v>49</v>
      </c>
      <c r="D615" t="s">
        <v>41</v>
      </c>
      <c r="E615" t="s">
        <v>45</v>
      </c>
      <c r="F615">
        <v>952</v>
      </c>
      <c r="G615" t="str">
        <f>_xlfn.XLOOKUP(C615,Summary!$D$6:$D$12,Summary!$C$6:$C$12)</f>
        <v xml:space="preserve">Klaas </v>
      </c>
      <c r="H615" s="2">
        <v>120</v>
      </c>
      <c r="I615" s="2">
        <v>125</v>
      </c>
      <c r="J615" s="2">
        <v>119000</v>
      </c>
      <c r="K615" s="13">
        <f>VLOOKUP(C615,Summary!$D$6:$E$12,2,0)</f>
        <v>0.24</v>
      </c>
      <c r="L615" s="2" t="s">
        <v>84</v>
      </c>
      <c r="M615" s="15">
        <f t="shared" si="9"/>
        <v>0</v>
      </c>
      <c r="N615" s="2">
        <v>7140</v>
      </c>
      <c r="O615" s="2">
        <v>111860</v>
      </c>
      <c r="P615" s="2">
        <v>114240</v>
      </c>
      <c r="Q615" s="2">
        <v>-2380</v>
      </c>
      <c r="R615" s="1">
        <v>44927</v>
      </c>
    </row>
    <row r="616" spans="1:21" x14ac:dyDescent="0.25">
      <c r="A616">
        <v>51914</v>
      </c>
      <c r="B616" t="s">
        <v>38</v>
      </c>
      <c r="C616" t="s">
        <v>49</v>
      </c>
      <c r="D616" t="s">
        <v>43</v>
      </c>
      <c r="E616" t="s">
        <v>45</v>
      </c>
      <c r="F616">
        <v>1645</v>
      </c>
      <c r="G616" t="str">
        <f>_xlfn.XLOOKUP(C616,Summary!$D$6:$D$12,Summary!$C$6:$C$12)</f>
        <v xml:space="preserve">Klaas </v>
      </c>
      <c r="H616" s="2">
        <v>260</v>
      </c>
      <c r="I616" s="2">
        <v>125</v>
      </c>
      <c r="J616" s="2">
        <v>205625</v>
      </c>
      <c r="K616" s="13">
        <f>VLOOKUP(C616,Summary!$D$6:$E$12,2,0)</f>
        <v>0.24</v>
      </c>
      <c r="L616" s="2" t="s">
        <v>83</v>
      </c>
      <c r="M616" s="15">
        <f t="shared" si="9"/>
        <v>49350</v>
      </c>
      <c r="N616" s="2">
        <v>14393.75</v>
      </c>
      <c r="O616" s="2">
        <v>191231.25</v>
      </c>
      <c r="P616" s="2">
        <v>197400</v>
      </c>
      <c r="Q616" s="2">
        <v>-6168.75</v>
      </c>
      <c r="R616" s="1">
        <v>45227</v>
      </c>
    </row>
    <row r="617" spans="1:21" x14ac:dyDescent="0.25">
      <c r="A617">
        <v>84323</v>
      </c>
      <c r="B617" t="s">
        <v>29</v>
      </c>
      <c r="C617" t="s">
        <v>34</v>
      </c>
      <c r="D617" t="s">
        <v>30</v>
      </c>
      <c r="E617" t="s">
        <v>45</v>
      </c>
      <c r="F617">
        <v>1563</v>
      </c>
      <c r="G617" t="str">
        <f>_xlfn.XLOOKUP(C617,Summary!$D$6:$D$12,Summary!$C$6:$C$12)</f>
        <v>Francoise</v>
      </c>
      <c r="H617" s="2">
        <v>3</v>
      </c>
      <c r="I617" s="2">
        <v>20</v>
      </c>
      <c r="J617" s="2">
        <v>31260</v>
      </c>
      <c r="K617" s="13">
        <f>VLOOKUP(C617,Summary!$D$6:$E$12,2,0)</f>
        <v>0.2</v>
      </c>
      <c r="L617" s="2" t="s">
        <v>84</v>
      </c>
      <c r="M617" s="15">
        <f t="shared" si="9"/>
        <v>0</v>
      </c>
      <c r="N617" s="2">
        <v>1563</v>
      </c>
      <c r="O617" s="2">
        <v>29697</v>
      </c>
      <c r="P617" s="2">
        <v>15630</v>
      </c>
      <c r="Q617" s="2">
        <v>14067</v>
      </c>
      <c r="R617" s="1">
        <v>45247</v>
      </c>
    </row>
    <row r="618" spans="1:21" x14ac:dyDescent="0.25">
      <c r="A618">
        <v>98911</v>
      </c>
      <c r="B618" t="s">
        <v>29</v>
      </c>
      <c r="C618" t="s">
        <v>37</v>
      </c>
      <c r="D618" t="s">
        <v>35</v>
      </c>
      <c r="E618" t="s">
        <v>45</v>
      </c>
      <c r="F618">
        <v>1460</v>
      </c>
      <c r="G618" t="str">
        <f>_xlfn.XLOOKUP(C618,Summary!$D$6:$D$12,Summary!$C$6:$C$12)</f>
        <v>Ciarán</v>
      </c>
      <c r="H618" s="2">
        <v>5</v>
      </c>
      <c r="I618" s="2">
        <v>350</v>
      </c>
      <c r="J618" s="2">
        <v>511000</v>
      </c>
      <c r="K618" s="13">
        <f>VLOOKUP(C618,Summary!$D$6:$E$12,2,0)</f>
        <v>0.23</v>
      </c>
      <c r="L618" s="2" t="s">
        <v>83</v>
      </c>
      <c r="M618" s="15">
        <f t="shared" si="9"/>
        <v>117530</v>
      </c>
      <c r="N618" s="2">
        <v>30660</v>
      </c>
      <c r="O618" s="2">
        <v>480340</v>
      </c>
      <c r="P618" s="2">
        <v>379600</v>
      </c>
      <c r="Q618" s="2">
        <v>100740</v>
      </c>
      <c r="R618" s="1">
        <v>44998</v>
      </c>
    </row>
    <row r="619" spans="1:21" x14ac:dyDescent="0.25">
      <c r="A619">
        <v>70920</v>
      </c>
      <c r="B619" t="s">
        <v>38</v>
      </c>
      <c r="C619" t="s">
        <v>49</v>
      </c>
      <c r="D619" t="s">
        <v>41</v>
      </c>
      <c r="E619" t="s">
        <v>44</v>
      </c>
      <c r="F619">
        <v>2009</v>
      </c>
      <c r="G619" t="str">
        <f>_xlfn.XLOOKUP(C619,Summary!$D$6:$D$12,Summary!$C$6:$C$12)</f>
        <v xml:space="preserve">Klaas </v>
      </c>
      <c r="H619" s="2">
        <v>120</v>
      </c>
      <c r="I619" s="2">
        <v>125</v>
      </c>
      <c r="J619" s="2">
        <v>251125</v>
      </c>
      <c r="K619" s="13">
        <f>VLOOKUP(C619,Summary!$D$6:$E$12,2,0)</f>
        <v>0.24</v>
      </c>
      <c r="L619" s="2" t="s">
        <v>83</v>
      </c>
      <c r="M619" s="15">
        <f t="shared" si="9"/>
        <v>60270</v>
      </c>
      <c r="N619" s="2">
        <v>7533.75</v>
      </c>
      <c r="O619" s="2">
        <v>243591.25</v>
      </c>
      <c r="P619" s="2">
        <v>241080</v>
      </c>
      <c r="Q619" s="2">
        <v>2511.25</v>
      </c>
      <c r="R619" s="1">
        <v>45070</v>
      </c>
    </row>
    <row r="620" spans="1:21" x14ac:dyDescent="0.25">
      <c r="A620">
        <v>20587</v>
      </c>
      <c r="B620" t="s">
        <v>29</v>
      </c>
      <c r="C620" t="s">
        <v>37</v>
      </c>
      <c r="D620" t="s">
        <v>41</v>
      </c>
      <c r="E620" t="s">
        <v>46</v>
      </c>
      <c r="F620">
        <v>2665</v>
      </c>
      <c r="G620" t="str">
        <f>_xlfn.XLOOKUP(C620,Summary!$D$6:$D$12,Summary!$C$6:$C$12)</f>
        <v>Ciarán</v>
      </c>
      <c r="H620" s="2">
        <v>120</v>
      </c>
      <c r="I620" s="2">
        <v>7</v>
      </c>
      <c r="J620" s="2">
        <v>18655</v>
      </c>
      <c r="K620" s="13">
        <f>VLOOKUP(C620,Summary!$D$6:$E$12,2,0)</f>
        <v>0.23</v>
      </c>
      <c r="L620" s="2" t="s">
        <v>83</v>
      </c>
      <c r="M620" s="15">
        <f t="shared" si="9"/>
        <v>4290.6500000000005</v>
      </c>
      <c r="N620" s="2">
        <v>1865.5</v>
      </c>
      <c r="O620" s="2">
        <v>16789.5</v>
      </c>
      <c r="P620" s="2">
        <v>13325</v>
      </c>
      <c r="Q620" s="2">
        <v>3464.5</v>
      </c>
      <c r="R620" s="1">
        <v>44943</v>
      </c>
      <c r="U620" t="str" cm="1">
        <f t="array" ref="U620:U626">_xlfn.UNIQUE(C1:C701)</f>
        <v>Country</v>
      </c>
    </row>
    <row r="621" spans="1:21" x14ac:dyDescent="0.25">
      <c r="A621">
        <v>97483</v>
      </c>
      <c r="B621" t="s">
        <v>29</v>
      </c>
      <c r="C621" t="s">
        <v>49</v>
      </c>
      <c r="D621" t="s">
        <v>40</v>
      </c>
      <c r="E621" t="s">
        <v>44</v>
      </c>
      <c r="F621">
        <v>4251</v>
      </c>
      <c r="G621" t="str">
        <f>_xlfn.XLOOKUP(C621,Summary!$D$6:$D$12,Summary!$C$6:$C$12)</f>
        <v xml:space="preserve">Klaas </v>
      </c>
      <c r="H621" s="2">
        <v>10</v>
      </c>
      <c r="I621" s="2">
        <v>7</v>
      </c>
      <c r="J621" s="2">
        <v>29757</v>
      </c>
      <c r="K621" s="13">
        <f>VLOOKUP(C621,Summary!$D$6:$E$12,2,0)</f>
        <v>0.24</v>
      </c>
      <c r="L621" s="2" t="s">
        <v>83</v>
      </c>
      <c r="M621" s="15">
        <f t="shared" si="9"/>
        <v>7141.6799999999994</v>
      </c>
      <c r="N621" s="2">
        <v>1190.28</v>
      </c>
      <c r="O621" s="2">
        <v>28566.720000000001</v>
      </c>
      <c r="P621" s="2">
        <v>21255</v>
      </c>
      <c r="Q621" s="2">
        <v>7311.7199999999993</v>
      </c>
      <c r="R621" s="1">
        <v>45226</v>
      </c>
      <c r="U621" t="str">
        <v>Italy</v>
      </c>
    </row>
    <row r="622" spans="1:21" x14ac:dyDescent="0.25">
      <c r="A622">
        <v>36340</v>
      </c>
      <c r="B622" t="s">
        <v>39</v>
      </c>
      <c r="C622" t="s">
        <v>49</v>
      </c>
      <c r="D622" t="s">
        <v>43</v>
      </c>
      <c r="E622" t="s">
        <v>46</v>
      </c>
      <c r="F622">
        <v>888</v>
      </c>
      <c r="G622" t="str">
        <f>_xlfn.XLOOKUP(C622,Summary!$D$6:$D$12,Summary!$C$6:$C$12)</f>
        <v xml:space="preserve">Klaas </v>
      </c>
      <c r="H622" s="2">
        <v>260</v>
      </c>
      <c r="I622" s="2">
        <v>300</v>
      </c>
      <c r="J622" s="2">
        <v>266400</v>
      </c>
      <c r="K622" s="13">
        <f>VLOOKUP(C622,Summary!$D$6:$E$12,2,0)</f>
        <v>0.24</v>
      </c>
      <c r="L622" s="2" t="s">
        <v>83</v>
      </c>
      <c r="M622" s="15">
        <f t="shared" si="9"/>
        <v>63936</v>
      </c>
      <c r="N622" s="2">
        <v>37296</v>
      </c>
      <c r="O622" s="2">
        <v>229104</v>
      </c>
      <c r="P622" s="2">
        <v>222000</v>
      </c>
      <c r="Q622" s="2">
        <v>7104</v>
      </c>
      <c r="R622" s="1">
        <v>45013</v>
      </c>
      <c r="U622" t="str">
        <v>Ireland</v>
      </c>
    </row>
    <row r="623" spans="1:21" x14ac:dyDescent="0.25">
      <c r="A623">
        <v>21634</v>
      </c>
      <c r="B623" t="s">
        <v>33</v>
      </c>
      <c r="C623" t="s">
        <v>48</v>
      </c>
      <c r="D623" t="s">
        <v>35</v>
      </c>
      <c r="E623" t="s">
        <v>44</v>
      </c>
      <c r="F623">
        <v>2031</v>
      </c>
      <c r="G623" t="str">
        <f>_xlfn.XLOOKUP(C623,Summary!$D$6:$D$12,Summary!$C$6:$C$12)</f>
        <v>Luigi</v>
      </c>
      <c r="H623" s="2">
        <v>5</v>
      </c>
      <c r="I623" s="2">
        <v>15</v>
      </c>
      <c r="J623" s="2">
        <v>30465</v>
      </c>
      <c r="K623" s="13">
        <f>VLOOKUP(C623,Summary!$D$6:$E$12,2,0)</f>
        <v>0.22</v>
      </c>
      <c r="L623" s="2" t="s">
        <v>83</v>
      </c>
      <c r="M623" s="15">
        <f t="shared" si="9"/>
        <v>6702.3</v>
      </c>
      <c r="N623" s="2">
        <v>1218.5999999999999</v>
      </c>
      <c r="O623" s="2">
        <v>29246.400000000001</v>
      </c>
      <c r="P623" s="2">
        <v>20310</v>
      </c>
      <c r="Q623" s="2">
        <v>8936.4000000000015</v>
      </c>
      <c r="R623" s="1">
        <v>44978</v>
      </c>
      <c r="U623" t="str">
        <v>France</v>
      </c>
    </row>
    <row r="624" spans="1:21" x14ac:dyDescent="0.25">
      <c r="A624">
        <v>44863</v>
      </c>
      <c r="B624" t="s">
        <v>39</v>
      </c>
      <c r="C624" t="s">
        <v>49</v>
      </c>
      <c r="D624" t="s">
        <v>40</v>
      </c>
      <c r="E624" t="s">
        <v>45</v>
      </c>
      <c r="F624">
        <v>1404</v>
      </c>
      <c r="G624" t="str">
        <f>_xlfn.XLOOKUP(C624,Summary!$D$6:$D$12,Summary!$C$6:$C$12)</f>
        <v xml:space="preserve">Klaas </v>
      </c>
      <c r="H624" s="2">
        <v>10</v>
      </c>
      <c r="I624" s="2">
        <v>300</v>
      </c>
      <c r="J624" s="2">
        <v>421200</v>
      </c>
      <c r="K624" s="13">
        <f>VLOOKUP(C624,Summary!$D$6:$E$12,2,0)</f>
        <v>0.24</v>
      </c>
      <c r="L624" s="2" t="s">
        <v>84</v>
      </c>
      <c r="M624" s="15">
        <f t="shared" si="9"/>
        <v>0</v>
      </c>
      <c r="N624" s="2">
        <v>29484</v>
      </c>
      <c r="O624" s="2">
        <v>391716</v>
      </c>
      <c r="P624" s="2">
        <v>351000</v>
      </c>
      <c r="Q624" s="2">
        <v>40716</v>
      </c>
      <c r="R624" s="1">
        <v>45122</v>
      </c>
      <c r="U624" t="str">
        <v>Germany</v>
      </c>
    </row>
    <row r="625" spans="1:21" x14ac:dyDescent="0.25">
      <c r="A625">
        <v>60622</v>
      </c>
      <c r="B625" t="s">
        <v>29</v>
      </c>
      <c r="C625" t="s">
        <v>37</v>
      </c>
      <c r="D625" t="s">
        <v>43</v>
      </c>
      <c r="E625" t="s">
        <v>45</v>
      </c>
      <c r="F625">
        <v>1366</v>
      </c>
      <c r="G625" t="str">
        <f>_xlfn.XLOOKUP(C625,Summary!$D$6:$D$12,Summary!$C$6:$C$12)</f>
        <v>Ciarán</v>
      </c>
      <c r="H625" s="2">
        <v>260</v>
      </c>
      <c r="I625" s="2">
        <v>20</v>
      </c>
      <c r="J625" s="2">
        <v>27320</v>
      </c>
      <c r="K625" s="13">
        <f>VLOOKUP(C625,Summary!$D$6:$E$12,2,0)</f>
        <v>0.23</v>
      </c>
      <c r="L625" s="2" t="s">
        <v>84</v>
      </c>
      <c r="M625" s="15">
        <f t="shared" si="9"/>
        <v>0</v>
      </c>
      <c r="N625" s="2">
        <v>2185.6</v>
      </c>
      <c r="O625" s="2">
        <v>25134.400000000001</v>
      </c>
      <c r="P625" s="2">
        <v>13660</v>
      </c>
      <c r="Q625" s="2">
        <v>11474.400000000001</v>
      </c>
      <c r="R625" s="1">
        <v>44951</v>
      </c>
      <c r="U625" t="str">
        <v>Netherlands</v>
      </c>
    </row>
    <row r="626" spans="1:21" x14ac:dyDescent="0.25">
      <c r="A626">
        <v>39556</v>
      </c>
      <c r="B626" t="s">
        <v>38</v>
      </c>
      <c r="C626" t="s">
        <v>37</v>
      </c>
      <c r="D626" t="s">
        <v>40</v>
      </c>
      <c r="E626" t="s">
        <v>46</v>
      </c>
      <c r="F626">
        <v>1583</v>
      </c>
      <c r="G626" t="str">
        <f>_xlfn.XLOOKUP(C626,Summary!$D$6:$D$12,Summary!$C$6:$C$12)</f>
        <v>Ciarán</v>
      </c>
      <c r="H626" s="2">
        <v>10</v>
      </c>
      <c r="I626" s="2">
        <v>125</v>
      </c>
      <c r="J626" s="2">
        <v>197875</v>
      </c>
      <c r="K626" s="13">
        <f>VLOOKUP(C626,Summary!$D$6:$E$12,2,0)</f>
        <v>0.23</v>
      </c>
      <c r="L626" s="2" t="s">
        <v>84</v>
      </c>
      <c r="M626" s="15">
        <f t="shared" si="9"/>
        <v>0</v>
      </c>
      <c r="N626" s="2">
        <v>25723.75</v>
      </c>
      <c r="O626" s="2">
        <v>172151.25</v>
      </c>
      <c r="P626" s="2">
        <v>189960</v>
      </c>
      <c r="Q626" s="2">
        <v>-17808.75</v>
      </c>
      <c r="R626" s="1">
        <v>44959</v>
      </c>
      <c r="U626" t="str">
        <v>Spain</v>
      </c>
    </row>
    <row r="627" spans="1:21" x14ac:dyDescent="0.25">
      <c r="A627">
        <v>88352</v>
      </c>
      <c r="B627" t="s">
        <v>29</v>
      </c>
      <c r="C627" t="s">
        <v>34</v>
      </c>
      <c r="D627" t="s">
        <v>40</v>
      </c>
      <c r="E627" t="s">
        <v>46</v>
      </c>
      <c r="F627">
        <v>1922</v>
      </c>
      <c r="G627" t="str">
        <f>_xlfn.XLOOKUP(C627,Summary!$D$6:$D$12,Summary!$C$6:$C$12)</f>
        <v>Francoise</v>
      </c>
      <c r="H627" s="2">
        <v>10</v>
      </c>
      <c r="I627" s="2">
        <v>350</v>
      </c>
      <c r="J627" s="2">
        <v>672700</v>
      </c>
      <c r="K627" s="13">
        <f>VLOOKUP(C627,Summary!$D$6:$E$12,2,0)</f>
        <v>0.2</v>
      </c>
      <c r="L627" s="2" t="s">
        <v>84</v>
      </c>
      <c r="M627" s="15">
        <f t="shared" si="9"/>
        <v>0</v>
      </c>
      <c r="N627" s="2">
        <v>94178</v>
      </c>
      <c r="O627" s="2">
        <v>578522</v>
      </c>
      <c r="P627" s="2">
        <v>499720</v>
      </c>
      <c r="Q627" s="2">
        <v>78802</v>
      </c>
      <c r="R627" s="1">
        <v>45209</v>
      </c>
    </row>
    <row r="628" spans="1:21" x14ac:dyDescent="0.25">
      <c r="A628">
        <v>32859</v>
      </c>
      <c r="B628" t="s">
        <v>29</v>
      </c>
      <c r="C628" t="s">
        <v>32</v>
      </c>
      <c r="D628" t="s">
        <v>42</v>
      </c>
      <c r="E628" t="s">
        <v>44</v>
      </c>
      <c r="F628">
        <v>2877</v>
      </c>
      <c r="G628" t="str">
        <f>_xlfn.XLOOKUP(C628,Summary!$D$6:$D$12,Summary!$C$6:$C$12)</f>
        <v>Bertha</v>
      </c>
      <c r="H628" s="2">
        <v>250</v>
      </c>
      <c r="I628" s="2">
        <v>350</v>
      </c>
      <c r="J628" s="2">
        <v>1006950</v>
      </c>
      <c r="K628" s="13">
        <f>VLOOKUP(C628,Summary!$D$6:$E$12,2,0)</f>
        <v>0.19</v>
      </c>
      <c r="L628" s="2" t="s">
        <v>83</v>
      </c>
      <c r="M628" s="15">
        <f t="shared" si="9"/>
        <v>191320.5</v>
      </c>
      <c r="N628" s="2">
        <v>20139</v>
      </c>
      <c r="O628" s="2">
        <v>986811</v>
      </c>
      <c r="P628" s="2">
        <v>748020</v>
      </c>
      <c r="Q628" s="2">
        <v>238791</v>
      </c>
      <c r="R628" s="1">
        <v>44996</v>
      </c>
    </row>
    <row r="629" spans="1:21" x14ac:dyDescent="0.25">
      <c r="A629">
        <v>62741</v>
      </c>
      <c r="B629" t="s">
        <v>38</v>
      </c>
      <c r="C629" t="s">
        <v>32</v>
      </c>
      <c r="D629" t="s">
        <v>43</v>
      </c>
      <c r="E629" t="s">
        <v>31</v>
      </c>
      <c r="F629">
        <v>4219.5</v>
      </c>
      <c r="G629" t="str">
        <f>_xlfn.XLOOKUP(C629,Summary!$D$6:$D$12,Summary!$C$6:$C$12)</f>
        <v>Bertha</v>
      </c>
      <c r="H629" s="2">
        <v>260</v>
      </c>
      <c r="I629" s="2">
        <v>125</v>
      </c>
      <c r="J629" s="2">
        <v>527437.5</v>
      </c>
      <c r="K629" s="13">
        <f>VLOOKUP(C629,Summary!$D$6:$E$12,2,0)</f>
        <v>0.19</v>
      </c>
      <c r="L629" s="2" t="s">
        <v>83</v>
      </c>
      <c r="M629" s="15">
        <f t="shared" si="9"/>
        <v>100213.125</v>
      </c>
      <c r="N629" s="2">
        <v>0</v>
      </c>
      <c r="O629" s="2">
        <v>527437.5</v>
      </c>
      <c r="P629" s="2">
        <v>506340</v>
      </c>
      <c r="Q629" s="2">
        <v>21097.5</v>
      </c>
      <c r="R629" s="1">
        <v>44928</v>
      </c>
    </row>
    <row r="630" spans="1:21" x14ac:dyDescent="0.25">
      <c r="A630">
        <v>28659</v>
      </c>
      <c r="B630" t="s">
        <v>33</v>
      </c>
      <c r="C630" t="s">
        <v>49</v>
      </c>
      <c r="D630" t="s">
        <v>30</v>
      </c>
      <c r="E630" t="s">
        <v>46</v>
      </c>
      <c r="F630">
        <v>2689</v>
      </c>
      <c r="G630" t="str">
        <f>_xlfn.XLOOKUP(C630,Summary!$D$6:$D$12,Summary!$C$6:$C$12)</f>
        <v xml:space="preserve">Klaas </v>
      </c>
      <c r="H630" s="2">
        <v>3</v>
      </c>
      <c r="I630" s="2">
        <v>15</v>
      </c>
      <c r="J630" s="2">
        <v>40335</v>
      </c>
      <c r="K630" s="13">
        <f>VLOOKUP(C630,Summary!$D$6:$E$12,2,0)</f>
        <v>0.24</v>
      </c>
      <c r="L630" s="2" t="s">
        <v>84</v>
      </c>
      <c r="M630" s="15">
        <f t="shared" si="9"/>
        <v>0</v>
      </c>
      <c r="N630" s="2">
        <v>4840.2</v>
      </c>
      <c r="O630" s="2">
        <v>35494.800000000003</v>
      </c>
      <c r="P630" s="2">
        <v>26890</v>
      </c>
      <c r="Q630" s="2">
        <v>8604.8000000000029</v>
      </c>
      <c r="R630" s="1">
        <v>45005</v>
      </c>
    </row>
    <row r="631" spans="1:21" x14ac:dyDescent="0.25">
      <c r="A631">
        <v>51630</v>
      </c>
      <c r="B631" t="s">
        <v>33</v>
      </c>
      <c r="C631" t="s">
        <v>48</v>
      </c>
      <c r="D631" t="s">
        <v>40</v>
      </c>
      <c r="E631" t="s">
        <v>45</v>
      </c>
      <c r="F631">
        <v>3675</v>
      </c>
      <c r="G631" t="str">
        <f>_xlfn.XLOOKUP(C631,Summary!$D$6:$D$12,Summary!$C$6:$C$12)</f>
        <v>Luigi</v>
      </c>
      <c r="H631" s="2">
        <v>10</v>
      </c>
      <c r="I631" s="2">
        <v>15</v>
      </c>
      <c r="J631" s="2">
        <v>55125</v>
      </c>
      <c r="K631" s="13">
        <f>VLOOKUP(C631,Summary!$D$6:$E$12,2,0)</f>
        <v>0.22</v>
      </c>
      <c r="L631" s="2" t="s">
        <v>83</v>
      </c>
      <c r="M631" s="15">
        <f t="shared" si="9"/>
        <v>12127.5</v>
      </c>
      <c r="N631" s="2">
        <v>4961.25</v>
      </c>
      <c r="O631" s="2">
        <v>50163.75</v>
      </c>
      <c r="P631" s="2">
        <v>36750</v>
      </c>
      <c r="Q631" s="2">
        <v>13413.75</v>
      </c>
      <c r="R631" s="1">
        <v>45210</v>
      </c>
    </row>
    <row r="632" spans="1:21" x14ac:dyDescent="0.25">
      <c r="A632">
        <v>63544</v>
      </c>
      <c r="B632" t="s">
        <v>38</v>
      </c>
      <c r="C632" t="s">
        <v>48</v>
      </c>
      <c r="D632" t="s">
        <v>30</v>
      </c>
      <c r="E632" t="s">
        <v>44</v>
      </c>
      <c r="F632">
        <v>330</v>
      </c>
      <c r="G632" t="str">
        <f>_xlfn.XLOOKUP(C632,Summary!$D$6:$D$12,Summary!$C$6:$C$12)</f>
        <v>Luigi</v>
      </c>
      <c r="H632" s="2">
        <v>3</v>
      </c>
      <c r="I632" s="2">
        <v>125</v>
      </c>
      <c r="J632" s="2">
        <v>41250</v>
      </c>
      <c r="K632" s="13">
        <f>VLOOKUP(C632,Summary!$D$6:$E$12,2,0)</f>
        <v>0.22</v>
      </c>
      <c r="L632" s="2" t="s">
        <v>84</v>
      </c>
      <c r="M632" s="15">
        <f t="shared" si="9"/>
        <v>0</v>
      </c>
      <c r="N632" s="2">
        <v>412.5</v>
      </c>
      <c r="O632" s="2">
        <v>40837.5</v>
      </c>
      <c r="P632" s="2">
        <v>39600</v>
      </c>
      <c r="Q632" s="2">
        <v>1237.5</v>
      </c>
      <c r="R632" s="1">
        <v>45057</v>
      </c>
    </row>
    <row r="633" spans="1:21" x14ac:dyDescent="0.25">
      <c r="A633">
        <v>18473</v>
      </c>
      <c r="B633" t="s">
        <v>29</v>
      </c>
      <c r="C633" t="s">
        <v>49</v>
      </c>
      <c r="D633" t="s">
        <v>35</v>
      </c>
      <c r="E633" t="s">
        <v>46</v>
      </c>
      <c r="F633">
        <v>388</v>
      </c>
      <c r="G633" t="str">
        <f>_xlfn.XLOOKUP(C633,Summary!$D$6:$D$12,Summary!$C$6:$C$12)</f>
        <v xml:space="preserve">Klaas </v>
      </c>
      <c r="H633" s="2">
        <v>5</v>
      </c>
      <c r="I633" s="2">
        <v>7</v>
      </c>
      <c r="J633" s="2">
        <v>2716</v>
      </c>
      <c r="K633" s="13">
        <f>VLOOKUP(C633,Summary!$D$6:$E$12,2,0)</f>
        <v>0.24</v>
      </c>
      <c r="L633" s="2" t="s">
        <v>84</v>
      </c>
      <c r="M633" s="15">
        <f t="shared" si="9"/>
        <v>0</v>
      </c>
      <c r="N633" s="2">
        <v>380.24</v>
      </c>
      <c r="O633" s="2">
        <v>2335.7600000000002</v>
      </c>
      <c r="P633" s="2">
        <v>1940</v>
      </c>
      <c r="Q633" s="2">
        <v>395.76000000000022</v>
      </c>
      <c r="R633" s="1">
        <v>45202</v>
      </c>
    </row>
    <row r="634" spans="1:21" x14ac:dyDescent="0.25">
      <c r="A634">
        <v>62932</v>
      </c>
      <c r="B634" t="s">
        <v>29</v>
      </c>
      <c r="C634" t="s">
        <v>37</v>
      </c>
      <c r="D634" t="s">
        <v>42</v>
      </c>
      <c r="E634" t="s">
        <v>45</v>
      </c>
      <c r="F634">
        <v>1265</v>
      </c>
      <c r="G634" t="str">
        <f>_xlfn.XLOOKUP(C634,Summary!$D$6:$D$12,Summary!$C$6:$C$12)</f>
        <v>Ciarán</v>
      </c>
      <c r="H634" s="2">
        <v>250</v>
      </c>
      <c r="I634" s="2">
        <v>20</v>
      </c>
      <c r="J634" s="2">
        <v>25300</v>
      </c>
      <c r="K634" s="13">
        <f>VLOOKUP(C634,Summary!$D$6:$E$12,2,0)</f>
        <v>0.23</v>
      </c>
      <c r="L634" s="2" t="s">
        <v>84</v>
      </c>
      <c r="M634" s="15">
        <f t="shared" si="9"/>
        <v>0</v>
      </c>
      <c r="N634" s="2">
        <v>1265</v>
      </c>
      <c r="O634" s="2">
        <v>24035</v>
      </c>
      <c r="P634" s="2">
        <v>12650</v>
      </c>
      <c r="Q634" s="2">
        <v>11385</v>
      </c>
      <c r="R634" s="1">
        <v>45146</v>
      </c>
    </row>
    <row r="635" spans="1:21" x14ac:dyDescent="0.25">
      <c r="A635">
        <v>75656</v>
      </c>
      <c r="B635" t="s">
        <v>36</v>
      </c>
      <c r="C635" t="s">
        <v>32</v>
      </c>
      <c r="D635" t="s">
        <v>42</v>
      </c>
      <c r="E635" t="s">
        <v>45</v>
      </c>
      <c r="F635">
        <v>880</v>
      </c>
      <c r="G635" t="str">
        <f>_xlfn.XLOOKUP(C635,Summary!$D$6:$D$12,Summary!$C$6:$C$12)</f>
        <v>Bertha</v>
      </c>
      <c r="H635" s="2">
        <v>250</v>
      </c>
      <c r="I635" s="2">
        <v>12</v>
      </c>
      <c r="J635" s="2">
        <v>10560</v>
      </c>
      <c r="K635" s="13">
        <f>VLOOKUP(C635,Summary!$D$6:$E$12,2,0)</f>
        <v>0.19</v>
      </c>
      <c r="L635" s="2" t="s">
        <v>83</v>
      </c>
      <c r="M635" s="15">
        <f t="shared" si="9"/>
        <v>2006.4</v>
      </c>
      <c r="N635" s="2">
        <v>950.4</v>
      </c>
      <c r="O635" s="2">
        <v>9609.6</v>
      </c>
      <c r="P635" s="2">
        <v>2640</v>
      </c>
      <c r="Q635" s="2">
        <v>6969.6</v>
      </c>
      <c r="R635" s="1">
        <v>44983</v>
      </c>
    </row>
    <row r="636" spans="1:21" x14ac:dyDescent="0.25">
      <c r="A636">
        <v>72877</v>
      </c>
      <c r="B636" t="s">
        <v>38</v>
      </c>
      <c r="C636" t="s">
        <v>37</v>
      </c>
      <c r="D636" t="s">
        <v>40</v>
      </c>
      <c r="E636" t="s">
        <v>44</v>
      </c>
      <c r="F636">
        <v>2145</v>
      </c>
      <c r="G636" t="str">
        <f>_xlfn.XLOOKUP(C636,Summary!$D$6:$D$12,Summary!$C$6:$C$12)</f>
        <v>Ciarán</v>
      </c>
      <c r="H636" s="2">
        <v>10</v>
      </c>
      <c r="I636" s="2">
        <v>125</v>
      </c>
      <c r="J636" s="2">
        <v>268125</v>
      </c>
      <c r="K636" s="13">
        <f>VLOOKUP(C636,Summary!$D$6:$E$12,2,0)</f>
        <v>0.23</v>
      </c>
      <c r="L636" s="2" t="s">
        <v>83</v>
      </c>
      <c r="M636" s="15">
        <f t="shared" si="9"/>
        <v>61668.75</v>
      </c>
      <c r="N636" s="2">
        <v>5362.5</v>
      </c>
      <c r="O636" s="2">
        <v>262762.5</v>
      </c>
      <c r="P636" s="2">
        <v>257400</v>
      </c>
      <c r="Q636" s="2">
        <v>5362.5</v>
      </c>
      <c r="R636" s="1">
        <v>45036</v>
      </c>
    </row>
    <row r="637" spans="1:21" x14ac:dyDescent="0.25">
      <c r="A637">
        <v>11851</v>
      </c>
      <c r="B637" t="s">
        <v>38</v>
      </c>
      <c r="C637" t="s">
        <v>37</v>
      </c>
      <c r="D637" t="s">
        <v>42</v>
      </c>
      <c r="E637" t="s">
        <v>46</v>
      </c>
      <c r="F637">
        <v>2954</v>
      </c>
      <c r="G637" t="str">
        <f>_xlfn.XLOOKUP(C637,Summary!$D$6:$D$12,Summary!$C$6:$C$12)</f>
        <v>Ciarán</v>
      </c>
      <c r="H637" s="2">
        <v>250</v>
      </c>
      <c r="I637" s="2">
        <v>125</v>
      </c>
      <c r="J637" s="2">
        <v>369250</v>
      </c>
      <c r="K637" s="13">
        <f>VLOOKUP(C637,Summary!$D$6:$E$12,2,0)</f>
        <v>0.23</v>
      </c>
      <c r="L637" s="2" t="s">
        <v>83</v>
      </c>
      <c r="M637" s="15">
        <f t="shared" si="9"/>
        <v>84927.5</v>
      </c>
      <c r="N637" s="2">
        <v>55387.5</v>
      </c>
      <c r="O637" s="2">
        <v>313862.5</v>
      </c>
      <c r="P637" s="2">
        <v>354480</v>
      </c>
      <c r="Q637" s="2">
        <v>-40617.5</v>
      </c>
      <c r="R637" s="1">
        <v>44950</v>
      </c>
    </row>
    <row r="638" spans="1:21" x14ac:dyDescent="0.25">
      <c r="A638">
        <v>12263</v>
      </c>
      <c r="B638" t="s">
        <v>38</v>
      </c>
      <c r="C638" t="s">
        <v>48</v>
      </c>
      <c r="D638" t="s">
        <v>40</v>
      </c>
      <c r="E638" t="s">
        <v>45</v>
      </c>
      <c r="F638">
        <v>2797</v>
      </c>
      <c r="G638" t="str">
        <f>_xlfn.XLOOKUP(C638,Summary!$D$6:$D$12,Summary!$C$6:$C$12)</f>
        <v>Luigi</v>
      </c>
      <c r="H638" s="2">
        <v>10</v>
      </c>
      <c r="I638" s="2">
        <v>125</v>
      </c>
      <c r="J638" s="2">
        <v>349625</v>
      </c>
      <c r="K638" s="13">
        <f>VLOOKUP(C638,Summary!$D$6:$E$12,2,0)</f>
        <v>0.22</v>
      </c>
      <c r="L638" s="2" t="s">
        <v>84</v>
      </c>
      <c r="M638" s="15">
        <f t="shared" si="9"/>
        <v>0</v>
      </c>
      <c r="N638" s="2">
        <v>31466.25</v>
      </c>
      <c r="O638" s="2">
        <v>318158.75</v>
      </c>
      <c r="P638" s="2">
        <v>335640</v>
      </c>
      <c r="Q638" s="2">
        <v>-17481.25</v>
      </c>
      <c r="R638" s="1">
        <v>45284</v>
      </c>
    </row>
    <row r="639" spans="1:21" x14ac:dyDescent="0.25">
      <c r="A639">
        <v>94979</v>
      </c>
      <c r="B639" t="s">
        <v>33</v>
      </c>
      <c r="C639" t="s">
        <v>32</v>
      </c>
      <c r="D639" t="s">
        <v>42</v>
      </c>
      <c r="E639" t="s">
        <v>46</v>
      </c>
      <c r="F639">
        <v>1175</v>
      </c>
      <c r="G639" t="str">
        <f>_xlfn.XLOOKUP(C639,Summary!$D$6:$D$12,Summary!$C$6:$C$12)</f>
        <v>Bertha</v>
      </c>
      <c r="H639" s="2">
        <v>250</v>
      </c>
      <c r="I639" s="2">
        <v>15</v>
      </c>
      <c r="J639" s="2">
        <v>17625</v>
      </c>
      <c r="K639" s="13">
        <f>VLOOKUP(C639,Summary!$D$6:$E$12,2,0)</f>
        <v>0.19</v>
      </c>
      <c r="L639" s="2" t="s">
        <v>84</v>
      </c>
      <c r="M639" s="15">
        <f t="shared" si="9"/>
        <v>0</v>
      </c>
      <c r="N639" s="2">
        <v>2643.75</v>
      </c>
      <c r="O639" s="2">
        <v>14981.25</v>
      </c>
      <c r="P639" s="2">
        <v>11750</v>
      </c>
      <c r="Q639" s="2">
        <v>3231.25</v>
      </c>
      <c r="R639" s="1">
        <v>45007</v>
      </c>
    </row>
    <row r="640" spans="1:21" x14ac:dyDescent="0.25">
      <c r="A640">
        <v>88024</v>
      </c>
      <c r="B640" t="s">
        <v>39</v>
      </c>
      <c r="C640" t="s">
        <v>49</v>
      </c>
      <c r="D640" t="s">
        <v>40</v>
      </c>
      <c r="E640" t="s">
        <v>46</v>
      </c>
      <c r="F640">
        <v>873</v>
      </c>
      <c r="G640" t="str">
        <f>_xlfn.XLOOKUP(C640,Summary!$D$6:$D$12,Summary!$C$6:$C$12)</f>
        <v xml:space="preserve">Klaas </v>
      </c>
      <c r="H640" s="2">
        <v>10</v>
      </c>
      <c r="I640" s="2">
        <v>300</v>
      </c>
      <c r="J640" s="2">
        <v>261900</v>
      </c>
      <c r="K640" s="13">
        <f>VLOOKUP(C640,Summary!$D$6:$E$12,2,0)</f>
        <v>0.24</v>
      </c>
      <c r="L640" s="2" t="s">
        <v>83</v>
      </c>
      <c r="M640" s="15">
        <f t="shared" si="9"/>
        <v>62856</v>
      </c>
      <c r="N640" s="2">
        <v>28809</v>
      </c>
      <c r="O640" s="2">
        <v>233091</v>
      </c>
      <c r="P640" s="2">
        <v>218250</v>
      </c>
      <c r="Q640" s="2">
        <v>14841</v>
      </c>
      <c r="R640" s="1">
        <v>45187</v>
      </c>
    </row>
    <row r="641" spans="1:18" x14ac:dyDescent="0.25">
      <c r="A641">
        <v>11171</v>
      </c>
      <c r="B641" t="s">
        <v>29</v>
      </c>
      <c r="C641" t="s">
        <v>49</v>
      </c>
      <c r="D641" t="s">
        <v>40</v>
      </c>
      <c r="E641" t="s">
        <v>46</v>
      </c>
      <c r="F641">
        <v>2632</v>
      </c>
      <c r="G641" t="str">
        <f>_xlfn.XLOOKUP(C641,Summary!$D$6:$D$12,Summary!$C$6:$C$12)</f>
        <v xml:space="preserve">Klaas </v>
      </c>
      <c r="H641" s="2">
        <v>10</v>
      </c>
      <c r="I641" s="2">
        <v>350</v>
      </c>
      <c r="J641" s="2">
        <v>921200</v>
      </c>
      <c r="K641" s="13">
        <f>VLOOKUP(C641,Summary!$D$6:$E$12,2,0)</f>
        <v>0.24</v>
      </c>
      <c r="L641" s="2" t="s">
        <v>84</v>
      </c>
      <c r="M641" s="15">
        <f t="shared" si="9"/>
        <v>0</v>
      </c>
      <c r="N641" s="2">
        <v>119756</v>
      </c>
      <c r="O641" s="2">
        <v>801444</v>
      </c>
      <c r="P641" s="2">
        <v>684320</v>
      </c>
      <c r="Q641" s="2">
        <v>117124</v>
      </c>
      <c r="R641" s="1">
        <v>45265</v>
      </c>
    </row>
    <row r="642" spans="1:18" x14ac:dyDescent="0.25">
      <c r="A642">
        <v>87185</v>
      </c>
      <c r="B642" t="s">
        <v>39</v>
      </c>
      <c r="C642" t="s">
        <v>48</v>
      </c>
      <c r="D642" t="s">
        <v>42</v>
      </c>
      <c r="E642" t="s">
        <v>45</v>
      </c>
      <c r="F642">
        <v>1867</v>
      </c>
      <c r="G642" t="str">
        <f>_xlfn.XLOOKUP(C642,Summary!$D$6:$D$12,Summary!$C$6:$C$12)</f>
        <v>Luigi</v>
      </c>
      <c r="H642" s="2">
        <v>250</v>
      </c>
      <c r="I642" s="2">
        <v>300</v>
      </c>
      <c r="J642" s="2">
        <v>560100</v>
      </c>
      <c r="K642" s="13">
        <f>VLOOKUP(C642,Summary!$D$6:$E$12,2,0)</f>
        <v>0.22</v>
      </c>
      <c r="L642" s="2" t="s">
        <v>83</v>
      </c>
      <c r="M642" s="15">
        <f t="shared" si="9"/>
        <v>123222</v>
      </c>
      <c r="N642" s="2">
        <v>50409</v>
      </c>
      <c r="O642" s="2">
        <v>509691</v>
      </c>
      <c r="P642" s="2">
        <v>466750</v>
      </c>
      <c r="Q642" s="2">
        <v>42941</v>
      </c>
      <c r="R642" s="1">
        <v>45006</v>
      </c>
    </row>
    <row r="643" spans="1:18" x14ac:dyDescent="0.25">
      <c r="A643">
        <v>59526</v>
      </c>
      <c r="B643" t="s">
        <v>33</v>
      </c>
      <c r="C643" t="s">
        <v>49</v>
      </c>
      <c r="D643" t="s">
        <v>40</v>
      </c>
      <c r="E643" t="s">
        <v>46</v>
      </c>
      <c r="F643">
        <v>1565</v>
      </c>
      <c r="G643" t="str">
        <f>_xlfn.XLOOKUP(C643,Summary!$D$6:$D$12,Summary!$C$6:$C$12)</f>
        <v xml:space="preserve">Klaas </v>
      </c>
      <c r="H643" s="2">
        <v>10</v>
      </c>
      <c r="I643" s="2">
        <v>15</v>
      </c>
      <c r="J643" s="2">
        <v>23475</v>
      </c>
      <c r="K643" s="13">
        <f>VLOOKUP(C643,Summary!$D$6:$E$12,2,0)</f>
        <v>0.24</v>
      </c>
      <c r="L643" s="2" t="s">
        <v>84</v>
      </c>
      <c r="M643" s="15">
        <f t="shared" ref="M643:M701" si="10">IF(L643="Yes",J643*K643,0)</f>
        <v>0</v>
      </c>
      <c r="N643" s="2">
        <v>3051.75</v>
      </c>
      <c r="O643" s="2">
        <v>20423.25</v>
      </c>
      <c r="P643" s="2">
        <v>15650</v>
      </c>
      <c r="Q643" s="2">
        <v>4773.25</v>
      </c>
      <c r="R643" s="1">
        <v>45227</v>
      </c>
    </row>
    <row r="644" spans="1:18" x14ac:dyDescent="0.25">
      <c r="A644">
        <v>12907</v>
      </c>
      <c r="B644" t="s">
        <v>36</v>
      </c>
      <c r="C644" t="s">
        <v>48</v>
      </c>
      <c r="D644" t="s">
        <v>35</v>
      </c>
      <c r="E644" t="s">
        <v>44</v>
      </c>
      <c r="F644">
        <v>1142</v>
      </c>
      <c r="G644" t="str">
        <f>_xlfn.XLOOKUP(C644,Summary!$D$6:$D$12,Summary!$C$6:$C$12)</f>
        <v>Luigi</v>
      </c>
      <c r="H644" s="2">
        <v>5</v>
      </c>
      <c r="I644" s="2">
        <v>12</v>
      </c>
      <c r="J644" s="2">
        <v>13704</v>
      </c>
      <c r="K644" s="13">
        <f>VLOOKUP(C644,Summary!$D$6:$E$12,2,0)</f>
        <v>0.22</v>
      </c>
      <c r="L644" s="2" t="s">
        <v>83</v>
      </c>
      <c r="M644" s="15">
        <f t="shared" si="10"/>
        <v>3014.88</v>
      </c>
      <c r="N644" s="2">
        <v>274.08</v>
      </c>
      <c r="O644" s="2">
        <v>13429.92</v>
      </c>
      <c r="P644" s="2">
        <v>3426</v>
      </c>
      <c r="Q644" s="2">
        <v>10003.92</v>
      </c>
      <c r="R644" s="1">
        <v>45190</v>
      </c>
    </row>
    <row r="645" spans="1:18" x14ac:dyDescent="0.25">
      <c r="A645">
        <v>77620</v>
      </c>
      <c r="B645" t="s">
        <v>38</v>
      </c>
      <c r="C645" t="s">
        <v>34</v>
      </c>
      <c r="D645" t="s">
        <v>43</v>
      </c>
      <c r="E645" t="s">
        <v>46</v>
      </c>
      <c r="F645">
        <v>1433</v>
      </c>
      <c r="G645" t="str">
        <f>_xlfn.XLOOKUP(C645,Summary!$D$6:$D$12,Summary!$C$6:$C$12)</f>
        <v>Francoise</v>
      </c>
      <c r="H645" s="2">
        <v>260</v>
      </c>
      <c r="I645" s="2">
        <v>125</v>
      </c>
      <c r="J645" s="2">
        <v>179125</v>
      </c>
      <c r="K645" s="13">
        <f>VLOOKUP(C645,Summary!$D$6:$E$12,2,0)</f>
        <v>0.2</v>
      </c>
      <c r="L645" s="2" t="s">
        <v>84</v>
      </c>
      <c r="M645" s="15">
        <f t="shared" si="10"/>
        <v>0</v>
      </c>
      <c r="N645" s="2">
        <v>19703.75</v>
      </c>
      <c r="O645" s="2">
        <v>159421.25</v>
      </c>
      <c r="P645" s="2">
        <v>171960</v>
      </c>
      <c r="Q645" s="2">
        <v>-12538.75</v>
      </c>
      <c r="R645" s="1">
        <v>45217</v>
      </c>
    </row>
    <row r="646" spans="1:18" x14ac:dyDescent="0.25">
      <c r="A646">
        <v>48338</v>
      </c>
      <c r="B646" t="s">
        <v>38</v>
      </c>
      <c r="C646" t="s">
        <v>48</v>
      </c>
      <c r="D646" t="s">
        <v>40</v>
      </c>
      <c r="E646" t="s">
        <v>45</v>
      </c>
      <c r="F646">
        <v>861</v>
      </c>
      <c r="G646" t="str">
        <f>_xlfn.XLOOKUP(C646,Summary!$D$6:$D$12,Summary!$C$6:$C$12)</f>
        <v>Luigi</v>
      </c>
      <c r="H646" s="2">
        <v>10</v>
      </c>
      <c r="I646" s="2">
        <v>125</v>
      </c>
      <c r="J646" s="2">
        <v>107625</v>
      </c>
      <c r="K646" s="13">
        <f>VLOOKUP(C646,Summary!$D$6:$E$12,2,0)</f>
        <v>0.22</v>
      </c>
      <c r="L646" s="2" t="s">
        <v>84</v>
      </c>
      <c r="M646" s="15">
        <f t="shared" si="10"/>
        <v>0</v>
      </c>
      <c r="N646" s="2">
        <v>5381.25</v>
      </c>
      <c r="O646" s="2">
        <v>102243.75</v>
      </c>
      <c r="P646" s="2">
        <v>103320</v>
      </c>
      <c r="Q646" s="2">
        <v>-1076.25</v>
      </c>
      <c r="R646" s="1">
        <v>45156</v>
      </c>
    </row>
    <row r="647" spans="1:18" x14ac:dyDescent="0.25">
      <c r="A647">
        <v>96005</v>
      </c>
      <c r="B647" t="s">
        <v>29</v>
      </c>
      <c r="C647" t="s">
        <v>32</v>
      </c>
      <c r="D647" t="s">
        <v>40</v>
      </c>
      <c r="E647" t="s">
        <v>45</v>
      </c>
      <c r="F647">
        <v>1372</v>
      </c>
      <c r="G647" t="str">
        <f>_xlfn.XLOOKUP(C647,Summary!$D$6:$D$12,Summary!$C$6:$C$12)</f>
        <v>Bertha</v>
      </c>
      <c r="H647" s="2">
        <v>10</v>
      </c>
      <c r="I647" s="2">
        <v>7</v>
      </c>
      <c r="J647" s="2">
        <v>9604</v>
      </c>
      <c r="K647" s="13">
        <f>VLOOKUP(C647,Summary!$D$6:$E$12,2,0)</f>
        <v>0.19</v>
      </c>
      <c r="L647" s="2" t="s">
        <v>83</v>
      </c>
      <c r="M647" s="15">
        <f t="shared" si="10"/>
        <v>1824.76</v>
      </c>
      <c r="N647" s="2">
        <v>480.2</v>
      </c>
      <c r="O647" s="2">
        <v>9123.7999999999993</v>
      </c>
      <c r="P647" s="2">
        <v>6860</v>
      </c>
      <c r="Q647" s="2">
        <v>2263.7999999999993</v>
      </c>
      <c r="R647" s="1">
        <v>45244</v>
      </c>
    </row>
    <row r="648" spans="1:18" x14ac:dyDescent="0.25">
      <c r="A648">
        <v>17880</v>
      </c>
      <c r="B648" t="s">
        <v>29</v>
      </c>
      <c r="C648" t="s">
        <v>48</v>
      </c>
      <c r="D648" t="s">
        <v>35</v>
      </c>
      <c r="E648" t="s">
        <v>46</v>
      </c>
      <c r="F648">
        <v>2328</v>
      </c>
      <c r="G648" t="str">
        <f>_xlfn.XLOOKUP(C648,Summary!$D$6:$D$12,Summary!$C$6:$C$12)</f>
        <v>Luigi</v>
      </c>
      <c r="H648" s="2">
        <v>5</v>
      </c>
      <c r="I648" s="2">
        <v>7</v>
      </c>
      <c r="J648" s="2">
        <v>16296</v>
      </c>
      <c r="K648" s="13">
        <f>VLOOKUP(C648,Summary!$D$6:$E$12,2,0)</f>
        <v>0.22</v>
      </c>
      <c r="L648" s="2" t="s">
        <v>83</v>
      </c>
      <c r="M648" s="15">
        <f t="shared" si="10"/>
        <v>3585.12</v>
      </c>
      <c r="N648" s="2">
        <v>1629.6</v>
      </c>
      <c r="O648" s="2">
        <v>14666.4</v>
      </c>
      <c r="P648" s="2">
        <v>11640</v>
      </c>
      <c r="Q648" s="2">
        <v>3026.3999999999996</v>
      </c>
      <c r="R648" s="1">
        <v>45132</v>
      </c>
    </row>
    <row r="649" spans="1:18" x14ac:dyDescent="0.25">
      <c r="A649">
        <v>98040</v>
      </c>
      <c r="B649" t="s">
        <v>39</v>
      </c>
      <c r="C649" t="s">
        <v>47</v>
      </c>
      <c r="D649" t="s">
        <v>41</v>
      </c>
      <c r="E649" t="s">
        <v>46</v>
      </c>
      <c r="F649">
        <v>2605</v>
      </c>
      <c r="G649" t="str">
        <f>_xlfn.XLOOKUP(C649,Summary!$D$6:$D$12,Summary!$C$6:$C$12)</f>
        <v>Pedro</v>
      </c>
      <c r="H649" s="2">
        <v>120</v>
      </c>
      <c r="I649" s="2">
        <v>300</v>
      </c>
      <c r="J649" s="2">
        <v>781500</v>
      </c>
      <c r="K649" s="13">
        <f>VLOOKUP(C649,Summary!$D$6:$E$12,2,0)</f>
        <v>0.21</v>
      </c>
      <c r="L649" s="2" t="s">
        <v>83</v>
      </c>
      <c r="M649" s="15">
        <f t="shared" si="10"/>
        <v>164115</v>
      </c>
      <c r="N649" s="2">
        <v>101595</v>
      </c>
      <c r="O649" s="2">
        <v>679905</v>
      </c>
      <c r="P649" s="2">
        <v>651250</v>
      </c>
      <c r="Q649" s="2">
        <v>28655</v>
      </c>
      <c r="R649" s="1">
        <v>45225</v>
      </c>
    </row>
    <row r="650" spans="1:18" x14ac:dyDescent="0.25">
      <c r="A650">
        <v>34457</v>
      </c>
      <c r="B650" t="s">
        <v>29</v>
      </c>
      <c r="C650" t="s">
        <v>48</v>
      </c>
      <c r="D650" t="s">
        <v>43</v>
      </c>
      <c r="E650" t="s">
        <v>45</v>
      </c>
      <c r="F650">
        <v>1282</v>
      </c>
      <c r="G650" t="str">
        <f>_xlfn.XLOOKUP(C650,Summary!$D$6:$D$12,Summary!$C$6:$C$12)</f>
        <v>Luigi</v>
      </c>
      <c r="H650" s="2">
        <v>260</v>
      </c>
      <c r="I650" s="2">
        <v>20</v>
      </c>
      <c r="J650" s="2">
        <v>25640</v>
      </c>
      <c r="K650" s="13">
        <f>VLOOKUP(C650,Summary!$D$6:$E$12,2,0)</f>
        <v>0.22</v>
      </c>
      <c r="L650" s="2" t="s">
        <v>84</v>
      </c>
      <c r="M650" s="15">
        <f t="shared" si="10"/>
        <v>0</v>
      </c>
      <c r="N650" s="2">
        <v>2051.1999999999998</v>
      </c>
      <c r="O650" s="2">
        <v>23588.799999999999</v>
      </c>
      <c r="P650" s="2">
        <v>12820</v>
      </c>
      <c r="Q650" s="2">
        <v>10768.8</v>
      </c>
      <c r="R650" s="1">
        <v>45224</v>
      </c>
    </row>
    <row r="651" spans="1:18" x14ac:dyDescent="0.25">
      <c r="A651">
        <v>62639</v>
      </c>
      <c r="B651" t="s">
        <v>36</v>
      </c>
      <c r="C651" t="s">
        <v>47</v>
      </c>
      <c r="D651" t="s">
        <v>42</v>
      </c>
      <c r="E651" t="s">
        <v>46</v>
      </c>
      <c r="F651">
        <v>1005</v>
      </c>
      <c r="G651" t="str">
        <f>_xlfn.XLOOKUP(C651,Summary!$D$6:$D$12,Summary!$C$6:$C$12)</f>
        <v>Pedro</v>
      </c>
      <c r="H651" s="2">
        <v>250</v>
      </c>
      <c r="I651" s="2">
        <v>12</v>
      </c>
      <c r="J651" s="2">
        <v>12060</v>
      </c>
      <c r="K651" s="13">
        <f>VLOOKUP(C651,Summary!$D$6:$E$12,2,0)</f>
        <v>0.21</v>
      </c>
      <c r="L651" s="2" t="s">
        <v>84</v>
      </c>
      <c r="M651" s="15">
        <f t="shared" si="10"/>
        <v>0</v>
      </c>
      <c r="N651" s="2">
        <v>1326.6</v>
      </c>
      <c r="O651" s="2">
        <v>10733.4</v>
      </c>
      <c r="P651" s="2">
        <v>3015</v>
      </c>
      <c r="Q651" s="2">
        <v>7718.4</v>
      </c>
      <c r="R651" s="1">
        <v>45224</v>
      </c>
    </row>
    <row r="652" spans="1:18" x14ac:dyDescent="0.25">
      <c r="A652">
        <v>58488</v>
      </c>
      <c r="B652" t="s">
        <v>29</v>
      </c>
      <c r="C652" t="s">
        <v>47</v>
      </c>
      <c r="D652" t="s">
        <v>42</v>
      </c>
      <c r="E652" t="s">
        <v>46</v>
      </c>
      <c r="F652">
        <v>1233</v>
      </c>
      <c r="G652" t="str">
        <f>_xlfn.XLOOKUP(C652,Summary!$D$6:$D$12,Summary!$C$6:$C$12)</f>
        <v>Pedro</v>
      </c>
      <c r="H652" s="2">
        <v>250</v>
      </c>
      <c r="I652" s="2">
        <v>20</v>
      </c>
      <c r="J652" s="2">
        <v>24660</v>
      </c>
      <c r="K652" s="13">
        <f>VLOOKUP(C652,Summary!$D$6:$E$12,2,0)</f>
        <v>0.21</v>
      </c>
      <c r="L652" s="2" t="s">
        <v>84</v>
      </c>
      <c r="M652" s="15">
        <f t="shared" si="10"/>
        <v>0</v>
      </c>
      <c r="N652" s="2">
        <v>2959.2</v>
      </c>
      <c r="O652" s="2">
        <v>21700.799999999999</v>
      </c>
      <c r="P652" s="2">
        <v>12330</v>
      </c>
      <c r="Q652" s="2">
        <v>9370.7999999999993</v>
      </c>
      <c r="R652" s="1">
        <v>45204</v>
      </c>
    </row>
    <row r="653" spans="1:18" x14ac:dyDescent="0.25">
      <c r="A653">
        <v>37609</v>
      </c>
      <c r="B653" t="s">
        <v>29</v>
      </c>
      <c r="C653" t="s">
        <v>47</v>
      </c>
      <c r="D653" t="s">
        <v>43</v>
      </c>
      <c r="E653" t="s">
        <v>46</v>
      </c>
      <c r="F653">
        <v>1727</v>
      </c>
      <c r="G653" t="str">
        <f>_xlfn.XLOOKUP(C653,Summary!$D$6:$D$12,Summary!$C$6:$C$12)</f>
        <v>Pedro</v>
      </c>
      <c r="H653" s="2">
        <v>260</v>
      </c>
      <c r="I653" s="2">
        <v>7</v>
      </c>
      <c r="J653" s="2">
        <v>12089</v>
      </c>
      <c r="K653" s="13">
        <f>VLOOKUP(C653,Summary!$D$6:$E$12,2,0)</f>
        <v>0.21</v>
      </c>
      <c r="L653" s="2" t="s">
        <v>83</v>
      </c>
      <c r="M653" s="15">
        <f t="shared" si="10"/>
        <v>2538.69</v>
      </c>
      <c r="N653" s="2">
        <v>1692.46</v>
      </c>
      <c r="O653" s="2">
        <v>10396.540000000001</v>
      </c>
      <c r="P653" s="2">
        <v>8635</v>
      </c>
      <c r="Q653" s="2">
        <v>1761.5400000000009</v>
      </c>
      <c r="R653" s="1">
        <v>45151</v>
      </c>
    </row>
    <row r="654" spans="1:18" x14ac:dyDescent="0.25">
      <c r="A654">
        <v>21935</v>
      </c>
      <c r="B654" t="s">
        <v>33</v>
      </c>
      <c r="C654" t="s">
        <v>32</v>
      </c>
      <c r="D654" t="s">
        <v>30</v>
      </c>
      <c r="E654" t="s">
        <v>31</v>
      </c>
      <c r="F654">
        <v>888</v>
      </c>
      <c r="G654" t="str">
        <f>_xlfn.XLOOKUP(C654,Summary!$D$6:$D$12,Summary!$C$6:$C$12)</f>
        <v>Bertha</v>
      </c>
      <c r="H654" s="2">
        <v>3</v>
      </c>
      <c r="I654" s="2">
        <v>15</v>
      </c>
      <c r="J654" s="2">
        <v>13320</v>
      </c>
      <c r="K654" s="13">
        <f>VLOOKUP(C654,Summary!$D$6:$E$12,2,0)</f>
        <v>0.19</v>
      </c>
      <c r="L654" s="2" t="s">
        <v>84</v>
      </c>
      <c r="M654" s="15">
        <f t="shared" si="10"/>
        <v>0</v>
      </c>
      <c r="N654" s="2">
        <v>0</v>
      </c>
      <c r="O654" s="2">
        <v>13320</v>
      </c>
      <c r="P654" s="2">
        <v>8880</v>
      </c>
      <c r="Q654" s="2">
        <v>4440</v>
      </c>
      <c r="R654" s="1">
        <v>45284</v>
      </c>
    </row>
    <row r="655" spans="1:18" x14ac:dyDescent="0.25">
      <c r="A655">
        <v>93358</v>
      </c>
      <c r="B655" t="s">
        <v>36</v>
      </c>
      <c r="C655" t="s">
        <v>49</v>
      </c>
      <c r="D655" t="s">
        <v>35</v>
      </c>
      <c r="E655" t="s">
        <v>31</v>
      </c>
      <c r="F655">
        <v>2518</v>
      </c>
      <c r="G655" t="str">
        <f>_xlfn.XLOOKUP(C655,Summary!$D$6:$D$12,Summary!$C$6:$C$12)</f>
        <v xml:space="preserve">Klaas </v>
      </c>
      <c r="H655" s="2">
        <v>5</v>
      </c>
      <c r="I655" s="2">
        <v>12</v>
      </c>
      <c r="J655" s="2">
        <v>30216</v>
      </c>
      <c r="K655" s="13">
        <f>VLOOKUP(C655,Summary!$D$6:$E$12,2,0)</f>
        <v>0.24</v>
      </c>
      <c r="L655" s="2" t="s">
        <v>83</v>
      </c>
      <c r="M655" s="15">
        <f t="shared" si="10"/>
        <v>7251.84</v>
      </c>
      <c r="N655" s="2">
        <v>0</v>
      </c>
      <c r="O655" s="2">
        <v>30216</v>
      </c>
      <c r="P655" s="2">
        <v>7554</v>
      </c>
      <c r="Q655" s="2">
        <v>22662</v>
      </c>
      <c r="R655" s="1">
        <v>45000</v>
      </c>
    </row>
    <row r="656" spans="1:18" x14ac:dyDescent="0.25">
      <c r="A656">
        <v>76758</v>
      </c>
      <c r="B656" t="s">
        <v>29</v>
      </c>
      <c r="C656" t="s">
        <v>47</v>
      </c>
      <c r="D656" t="s">
        <v>35</v>
      </c>
      <c r="E656" t="s">
        <v>46</v>
      </c>
      <c r="F656">
        <v>1368</v>
      </c>
      <c r="G656" t="str">
        <f>_xlfn.XLOOKUP(C656,Summary!$D$6:$D$12,Summary!$C$6:$C$12)</f>
        <v>Pedro</v>
      </c>
      <c r="H656" s="2">
        <v>5</v>
      </c>
      <c r="I656" s="2">
        <v>7</v>
      </c>
      <c r="J656" s="2">
        <v>9576</v>
      </c>
      <c r="K656" s="13">
        <f>VLOOKUP(C656,Summary!$D$6:$E$12,2,0)</f>
        <v>0.21</v>
      </c>
      <c r="L656" s="2" t="s">
        <v>83</v>
      </c>
      <c r="M656" s="15">
        <f t="shared" si="10"/>
        <v>2010.96</v>
      </c>
      <c r="N656" s="2">
        <v>1436.4</v>
      </c>
      <c r="O656" s="2">
        <v>8139.6</v>
      </c>
      <c r="P656" s="2">
        <v>6840</v>
      </c>
      <c r="Q656" s="2">
        <v>1299.6000000000004</v>
      </c>
      <c r="R656" s="1">
        <v>45222</v>
      </c>
    </row>
    <row r="657" spans="1:18" x14ac:dyDescent="0.25">
      <c r="A657">
        <v>33553</v>
      </c>
      <c r="B657" t="s">
        <v>29</v>
      </c>
      <c r="C657" t="s">
        <v>34</v>
      </c>
      <c r="D657" t="s">
        <v>41</v>
      </c>
      <c r="E657" t="s">
        <v>46</v>
      </c>
      <c r="F657">
        <v>2805</v>
      </c>
      <c r="G657" t="str">
        <f>_xlfn.XLOOKUP(C657,Summary!$D$6:$D$12,Summary!$C$6:$C$12)</f>
        <v>Francoise</v>
      </c>
      <c r="H657" s="2">
        <v>120</v>
      </c>
      <c r="I657" s="2">
        <v>20</v>
      </c>
      <c r="J657" s="2">
        <v>56100</v>
      </c>
      <c r="K657" s="13">
        <f>VLOOKUP(C657,Summary!$D$6:$E$12,2,0)</f>
        <v>0.2</v>
      </c>
      <c r="L657" s="2" t="s">
        <v>84</v>
      </c>
      <c r="M657" s="15">
        <f t="shared" si="10"/>
        <v>0</v>
      </c>
      <c r="N657" s="2">
        <v>6171</v>
      </c>
      <c r="O657" s="2">
        <v>49929</v>
      </c>
      <c r="P657" s="2">
        <v>28050</v>
      </c>
      <c r="Q657" s="2">
        <v>21879</v>
      </c>
      <c r="R657" s="1">
        <v>45135</v>
      </c>
    </row>
    <row r="658" spans="1:18" x14ac:dyDescent="0.25">
      <c r="A658">
        <v>92343</v>
      </c>
      <c r="B658" t="s">
        <v>38</v>
      </c>
      <c r="C658" t="s">
        <v>34</v>
      </c>
      <c r="D658" t="s">
        <v>30</v>
      </c>
      <c r="E658" t="s">
        <v>46</v>
      </c>
      <c r="F658">
        <v>1023</v>
      </c>
      <c r="G658" t="str">
        <f>_xlfn.XLOOKUP(C658,Summary!$D$6:$D$12,Summary!$C$6:$C$12)</f>
        <v>Francoise</v>
      </c>
      <c r="H658" s="2">
        <v>3</v>
      </c>
      <c r="I658" s="2">
        <v>125</v>
      </c>
      <c r="J658" s="2">
        <v>127875</v>
      </c>
      <c r="K658" s="13">
        <f>VLOOKUP(C658,Summary!$D$6:$E$12,2,0)</f>
        <v>0.2</v>
      </c>
      <c r="L658" s="2" t="s">
        <v>84</v>
      </c>
      <c r="M658" s="15">
        <f t="shared" si="10"/>
        <v>0</v>
      </c>
      <c r="N658" s="2">
        <v>17902.5</v>
      </c>
      <c r="O658" s="2">
        <v>109972.5</v>
      </c>
      <c r="P658" s="2">
        <v>122760</v>
      </c>
      <c r="Q658" s="2">
        <v>-12787.5</v>
      </c>
      <c r="R658" s="1">
        <v>45270</v>
      </c>
    </row>
    <row r="659" spans="1:18" x14ac:dyDescent="0.25">
      <c r="A659">
        <v>84496</v>
      </c>
      <c r="B659" t="s">
        <v>29</v>
      </c>
      <c r="C659" t="s">
        <v>32</v>
      </c>
      <c r="D659" t="s">
        <v>40</v>
      </c>
      <c r="E659" t="s">
        <v>44</v>
      </c>
      <c r="F659">
        <v>1760</v>
      </c>
      <c r="G659" t="str">
        <f>_xlfn.XLOOKUP(C659,Summary!$D$6:$D$12,Summary!$C$6:$C$12)</f>
        <v>Bertha</v>
      </c>
      <c r="H659" s="2">
        <v>10</v>
      </c>
      <c r="I659" s="2">
        <v>7</v>
      </c>
      <c r="J659" s="2">
        <v>12320</v>
      </c>
      <c r="K659" s="13">
        <f>VLOOKUP(C659,Summary!$D$6:$E$12,2,0)</f>
        <v>0.19</v>
      </c>
      <c r="L659" s="2" t="s">
        <v>83</v>
      </c>
      <c r="M659" s="15">
        <f t="shared" si="10"/>
        <v>2340.8000000000002</v>
      </c>
      <c r="N659" s="2">
        <v>369.6</v>
      </c>
      <c r="O659" s="2">
        <v>11950.4</v>
      </c>
      <c r="P659" s="2">
        <v>8800</v>
      </c>
      <c r="Q659" s="2">
        <v>3150.3999999999996</v>
      </c>
      <c r="R659" s="1">
        <v>44938</v>
      </c>
    </row>
    <row r="660" spans="1:18" x14ac:dyDescent="0.25">
      <c r="A660">
        <v>71414</v>
      </c>
      <c r="B660" t="s">
        <v>29</v>
      </c>
      <c r="C660" t="s">
        <v>49</v>
      </c>
      <c r="D660" t="s">
        <v>35</v>
      </c>
      <c r="E660" t="s">
        <v>46</v>
      </c>
      <c r="F660">
        <v>1249</v>
      </c>
      <c r="G660" t="str">
        <f>_xlfn.XLOOKUP(C660,Summary!$D$6:$D$12,Summary!$C$6:$C$12)</f>
        <v xml:space="preserve">Klaas </v>
      </c>
      <c r="H660" s="2">
        <v>5</v>
      </c>
      <c r="I660" s="2">
        <v>20</v>
      </c>
      <c r="J660" s="2">
        <v>24980</v>
      </c>
      <c r="K660" s="13">
        <f>VLOOKUP(C660,Summary!$D$6:$E$12,2,0)</f>
        <v>0.24</v>
      </c>
      <c r="L660" s="2" t="s">
        <v>84</v>
      </c>
      <c r="M660" s="15">
        <f t="shared" si="10"/>
        <v>0</v>
      </c>
      <c r="N660" s="2">
        <v>3247.4</v>
      </c>
      <c r="O660" s="2">
        <v>21732.6</v>
      </c>
      <c r="P660" s="2">
        <v>12490</v>
      </c>
      <c r="Q660" s="2">
        <v>9242.5999999999985</v>
      </c>
      <c r="R660" s="1">
        <v>45020</v>
      </c>
    </row>
    <row r="661" spans="1:18" x14ac:dyDescent="0.25">
      <c r="A661">
        <v>78945</v>
      </c>
      <c r="B661" t="s">
        <v>39</v>
      </c>
      <c r="C661" t="s">
        <v>34</v>
      </c>
      <c r="D661" t="s">
        <v>40</v>
      </c>
      <c r="E661" t="s">
        <v>44</v>
      </c>
      <c r="F661">
        <v>918</v>
      </c>
      <c r="G661" t="str">
        <f>_xlfn.XLOOKUP(C661,Summary!$D$6:$D$12,Summary!$C$6:$C$12)</f>
        <v>Francoise</v>
      </c>
      <c r="H661" s="2">
        <v>10</v>
      </c>
      <c r="I661" s="2">
        <v>300</v>
      </c>
      <c r="J661" s="2">
        <v>275400</v>
      </c>
      <c r="K661" s="13">
        <f>VLOOKUP(C661,Summary!$D$6:$E$12,2,0)</f>
        <v>0.2</v>
      </c>
      <c r="L661" s="2" t="s">
        <v>84</v>
      </c>
      <c r="M661" s="15">
        <f t="shared" si="10"/>
        <v>0</v>
      </c>
      <c r="N661" s="2">
        <v>5508</v>
      </c>
      <c r="O661" s="2">
        <v>269892</v>
      </c>
      <c r="P661" s="2">
        <v>229500</v>
      </c>
      <c r="Q661" s="2">
        <v>40392</v>
      </c>
      <c r="R661" s="1">
        <v>44997</v>
      </c>
    </row>
    <row r="662" spans="1:18" x14ac:dyDescent="0.25">
      <c r="A662">
        <v>95276</v>
      </c>
      <c r="B662" t="s">
        <v>36</v>
      </c>
      <c r="C662" t="s">
        <v>48</v>
      </c>
      <c r="D662" t="s">
        <v>43</v>
      </c>
      <c r="E662" t="s">
        <v>44</v>
      </c>
      <c r="F662">
        <v>1989</v>
      </c>
      <c r="G662" t="str">
        <f>_xlfn.XLOOKUP(C662,Summary!$D$6:$D$12,Summary!$C$6:$C$12)</f>
        <v>Luigi</v>
      </c>
      <c r="H662" s="2">
        <v>260</v>
      </c>
      <c r="I662" s="2">
        <v>12</v>
      </c>
      <c r="J662" s="2">
        <v>23868</v>
      </c>
      <c r="K662" s="13">
        <f>VLOOKUP(C662,Summary!$D$6:$E$12,2,0)</f>
        <v>0.22</v>
      </c>
      <c r="L662" s="2" t="s">
        <v>83</v>
      </c>
      <c r="M662" s="15">
        <f t="shared" si="10"/>
        <v>5250.96</v>
      </c>
      <c r="N662" s="2">
        <v>238.68</v>
      </c>
      <c r="O662" s="2">
        <v>23629.32</v>
      </c>
      <c r="P662" s="2">
        <v>5967</v>
      </c>
      <c r="Q662" s="2">
        <v>17662.32</v>
      </c>
      <c r="R662" s="1">
        <v>45037</v>
      </c>
    </row>
    <row r="663" spans="1:18" x14ac:dyDescent="0.25">
      <c r="A663">
        <v>63916</v>
      </c>
      <c r="B663" t="s">
        <v>33</v>
      </c>
      <c r="C663" t="s">
        <v>32</v>
      </c>
      <c r="D663" t="s">
        <v>42</v>
      </c>
      <c r="E663" t="s">
        <v>31</v>
      </c>
      <c r="F663">
        <v>888</v>
      </c>
      <c r="G663" t="str">
        <f>_xlfn.XLOOKUP(C663,Summary!$D$6:$D$12,Summary!$C$6:$C$12)</f>
        <v>Bertha</v>
      </c>
      <c r="H663" s="2">
        <v>250</v>
      </c>
      <c r="I663" s="2">
        <v>15</v>
      </c>
      <c r="J663" s="2">
        <v>13320</v>
      </c>
      <c r="K663" s="13">
        <f>VLOOKUP(C663,Summary!$D$6:$E$12,2,0)</f>
        <v>0.19</v>
      </c>
      <c r="L663" s="2" t="s">
        <v>83</v>
      </c>
      <c r="M663" s="15">
        <f t="shared" si="10"/>
        <v>2530.8000000000002</v>
      </c>
      <c r="N663" s="2">
        <v>0</v>
      </c>
      <c r="O663" s="2">
        <v>13320</v>
      </c>
      <c r="P663" s="2">
        <v>8880</v>
      </c>
      <c r="Q663" s="2">
        <v>4440</v>
      </c>
      <c r="R663" s="1">
        <v>45010</v>
      </c>
    </row>
    <row r="664" spans="1:18" x14ac:dyDescent="0.25">
      <c r="A664">
        <v>32189</v>
      </c>
      <c r="B664" t="s">
        <v>29</v>
      </c>
      <c r="C664" t="s">
        <v>48</v>
      </c>
      <c r="D664" t="s">
        <v>40</v>
      </c>
      <c r="E664" t="s">
        <v>45</v>
      </c>
      <c r="F664">
        <v>678</v>
      </c>
      <c r="G664" t="str">
        <f>_xlfn.XLOOKUP(C664,Summary!$D$6:$D$12,Summary!$C$6:$C$12)</f>
        <v>Luigi</v>
      </c>
      <c r="H664" s="2">
        <v>10</v>
      </c>
      <c r="I664" s="2">
        <v>7</v>
      </c>
      <c r="J664" s="2">
        <v>4746</v>
      </c>
      <c r="K664" s="13">
        <f>VLOOKUP(C664,Summary!$D$6:$E$12,2,0)</f>
        <v>0.22</v>
      </c>
      <c r="L664" s="2" t="s">
        <v>83</v>
      </c>
      <c r="M664" s="15">
        <f t="shared" si="10"/>
        <v>1044.1200000000001</v>
      </c>
      <c r="N664" s="2">
        <v>379.68</v>
      </c>
      <c r="O664" s="2">
        <v>4366.32</v>
      </c>
      <c r="P664" s="2">
        <v>3390</v>
      </c>
      <c r="Q664" s="2">
        <v>976.31999999999971</v>
      </c>
      <c r="R664" s="1">
        <v>45286</v>
      </c>
    </row>
    <row r="665" spans="1:18" x14ac:dyDescent="0.25">
      <c r="A665">
        <v>29399</v>
      </c>
      <c r="B665" t="s">
        <v>36</v>
      </c>
      <c r="C665" t="s">
        <v>49</v>
      </c>
      <c r="D665" t="s">
        <v>40</v>
      </c>
      <c r="E665" t="s">
        <v>46</v>
      </c>
      <c r="F665">
        <v>2222</v>
      </c>
      <c r="G665" t="str">
        <f>_xlfn.XLOOKUP(C665,Summary!$D$6:$D$12,Summary!$C$6:$C$12)</f>
        <v xml:space="preserve">Klaas </v>
      </c>
      <c r="H665" s="2">
        <v>10</v>
      </c>
      <c r="I665" s="2">
        <v>12</v>
      </c>
      <c r="J665" s="2">
        <v>26664</v>
      </c>
      <c r="K665" s="13">
        <f>VLOOKUP(C665,Summary!$D$6:$E$12,2,0)</f>
        <v>0.24</v>
      </c>
      <c r="L665" s="2" t="s">
        <v>84</v>
      </c>
      <c r="M665" s="15">
        <f t="shared" si="10"/>
        <v>0</v>
      </c>
      <c r="N665" s="2">
        <v>3732.96</v>
      </c>
      <c r="O665" s="2">
        <v>22931.040000000001</v>
      </c>
      <c r="P665" s="2">
        <v>6666</v>
      </c>
      <c r="Q665" s="2">
        <v>16265.04</v>
      </c>
      <c r="R665" s="1">
        <v>45036</v>
      </c>
    </row>
    <row r="666" spans="1:18" x14ac:dyDescent="0.25">
      <c r="A666">
        <v>76960</v>
      </c>
      <c r="B666" t="s">
        <v>29</v>
      </c>
      <c r="C666" t="s">
        <v>47</v>
      </c>
      <c r="D666" t="s">
        <v>42</v>
      </c>
      <c r="E666" t="s">
        <v>46</v>
      </c>
      <c r="F666">
        <v>2903</v>
      </c>
      <c r="G666" t="str">
        <f>_xlfn.XLOOKUP(C666,Summary!$D$6:$D$12,Summary!$C$6:$C$12)</f>
        <v>Pedro</v>
      </c>
      <c r="H666" s="2">
        <v>250</v>
      </c>
      <c r="I666" s="2">
        <v>7</v>
      </c>
      <c r="J666" s="2">
        <v>20321</v>
      </c>
      <c r="K666" s="13">
        <f>VLOOKUP(C666,Summary!$D$6:$E$12,2,0)</f>
        <v>0.21</v>
      </c>
      <c r="L666" s="2" t="s">
        <v>83</v>
      </c>
      <c r="M666" s="15">
        <f t="shared" si="10"/>
        <v>4267.41</v>
      </c>
      <c r="N666" s="2">
        <v>2844.94</v>
      </c>
      <c r="O666" s="2">
        <v>17476.060000000001</v>
      </c>
      <c r="P666" s="2">
        <v>14515</v>
      </c>
      <c r="Q666" s="2">
        <v>2961.0600000000013</v>
      </c>
      <c r="R666" s="1">
        <v>45176</v>
      </c>
    </row>
    <row r="667" spans="1:18" x14ac:dyDescent="0.25">
      <c r="A667">
        <v>19437</v>
      </c>
      <c r="B667" t="s">
        <v>33</v>
      </c>
      <c r="C667" t="s">
        <v>49</v>
      </c>
      <c r="D667" t="s">
        <v>42</v>
      </c>
      <c r="E667" t="s">
        <v>45</v>
      </c>
      <c r="F667">
        <v>2844</v>
      </c>
      <c r="G667" t="str">
        <f>_xlfn.XLOOKUP(C667,Summary!$D$6:$D$12,Summary!$C$6:$C$12)</f>
        <v xml:space="preserve">Klaas </v>
      </c>
      <c r="H667" s="2">
        <v>250</v>
      </c>
      <c r="I667" s="2">
        <v>15</v>
      </c>
      <c r="J667" s="2">
        <v>42660</v>
      </c>
      <c r="K667" s="13">
        <f>VLOOKUP(C667,Summary!$D$6:$E$12,2,0)</f>
        <v>0.24</v>
      </c>
      <c r="L667" s="2" t="s">
        <v>84</v>
      </c>
      <c r="M667" s="15">
        <f t="shared" si="10"/>
        <v>0</v>
      </c>
      <c r="N667" s="2">
        <v>2559.6</v>
      </c>
      <c r="O667" s="2">
        <v>40100.400000000001</v>
      </c>
      <c r="P667" s="2">
        <v>28440</v>
      </c>
      <c r="Q667" s="2">
        <v>11660.400000000001</v>
      </c>
      <c r="R667" s="1">
        <v>45201</v>
      </c>
    </row>
    <row r="668" spans="1:18" x14ac:dyDescent="0.25">
      <c r="A668">
        <v>15324</v>
      </c>
      <c r="B668" t="s">
        <v>29</v>
      </c>
      <c r="C668" t="s">
        <v>37</v>
      </c>
      <c r="D668" t="s">
        <v>40</v>
      </c>
      <c r="E668" t="s">
        <v>45</v>
      </c>
      <c r="F668">
        <v>1934</v>
      </c>
      <c r="G668" t="str">
        <f>_xlfn.XLOOKUP(C668,Summary!$D$6:$D$12,Summary!$C$6:$C$12)</f>
        <v>Ciarán</v>
      </c>
      <c r="H668" s="2">
        <v>10</v>
      </c>
      <c r="I668" s="2">
        <v>20</v>
      </c>
      <c r="J668" s="2">
        <v>38680</v>
      </c>
      <c r="K668" s="13">
        <f>VLOOKUP(C668,Summary!$D$6:$E$12,2,0)</f>
        <v>0.23</v>
      </c>
      <c r="L668" s="2" t="s">
        <v>83</v>
      </c>
      <c r="M668" s="15">
        <f t="shared" si="10"/>
        <v>8896.4</v>
      </c>
      <c r="N668" s="2">
        <v>3094.4</v>
      </c>
      <c r="O668" s="2">
        <v>35585.599999999999</v>
      </c>
      <c r="P668" s="2">
        <v>19340</v>
      </c>
      <c r="Q668" s="2">
        <v>16245.599999999999</v>
      </c>
      <c r="R668" s="1">
        <v>44968</v>
      </c>
    </row>
    <row r="669" spans="1:18" x14ac:dyDescent="0.25">
      <c r="A669">
        <v>41770</v>
      </c>
      <c r="B669" t="s">
        <v>29</v>
      </c>
      <c r="C669" t="s">
        <v>47</v>
      </c>
      <c r="D669" t="s">
        <v>43</v>
      </c>
      <c r="E669" t="s">
        <v>45</v>
      </c>
      <c r="F669">
        <v>1683</v>
      </c>
      <c r="G669" t="str">
        <f>_xlfn.XLOOKUP(C669,Summary!$D$6:$D$12,Summary!$C$6:$C$12)</f>
        <v>Pedro</v>
      </c>
      <c r="H669" s="2">
        <v>260</v>
      </c>
      <c r="I669" s="2">
        <v>7</v>
      </c>
      <c r="J669" s="2">
        <v>11781</v>
      </c>
      <c r="K669" s="13">
        <f>VLOOKUP(C669,Summary!$D$6:$E$12,2,0)</f>
        <v>0.21</v>
      </c>
      <c r="L669" s="2" t="s">
        <v>84</v>
      </c>
      <c r="M669" s="15">
        <f t="shared" si="10"/>
        <v>0</v>
      </c>
      <c r="N669" s="2">
        <v>589.04999999999995</v>
      </c>
      <c r="O669" s="2">
        <v>11191.95</v>
      </c>
      <c r="P669" s="2">
        <v>8415</v>
      </c>
      <c r="Q669" s="2">
        <v>2776.9500000000007</v>
      </c>
      <c r="R669" s="1">
        <v>45268</v>
      </c>
    </row>
    <row r="670" spans="1:18" x14ac:dyDescent="0.25">
      <c r="A670">
        <v>69792</v>
      </c>
      <c r="B670" t="s">
        <v>36</v>
      </c>
      <c r="C670" t="s">
        <v>34</v>
      </c>
      <c r="D670" t="s">
        <v>40</v>
      </c>
      <c r="E670" t="s">
        <v>46</v>
      </c>
      <c r="F670">
        <v>2425.5</v>
      </c>
      <c r="G670" t="str">
        <f>_xlfn.XLOOKUP(C670,Summary!$D$6:$D$12,Summary!$C$6:$C$12)</f>
        <v>Francoise</v>
      </c>
      <c r="H670" s="2">
        <v>10</v>
      </c>
      <c r="I670" s="2">
        <v>12</v>
      </c>
      <c r="J670" s="2">
        <v>29106</v>
      </c>
      <c r="K670" s="13">
        <f>VLOOKUP(C670,Summary!$D$6:$E$12,2,0)</f>
        <v>0.2</v>
      </c>
      <c r="L670" s="2" t="s">
        <v>84</v>
      </c>
      <c r="M670" s="15">
        <f t="shared" si="10"/>
        <v>0</v>
      </c>
      <c r="N670" s="2">
        <v>3201.66</v>
      </c>
      <c r="O670" s="2">
        <v>25904.340000000004</v>
      </c>
      <c r="P670" s="2">
        <v>7276.5</v>
      </c>
      <c r="Q670" s="2">
        <v>18627.840000000004</v>
      </c>
      <c r="R670" s="1">
        <v>45104</v>
      </c>
    </row>
    <row r="671" spans="1:18" x14ac:dyDescent="0.25">
      <c r="A671">
        <v>69531</v>
      </c>
      <c r="B671" t="s">
        <v>33</v>
      </c>
      <c r="C671" t="s">
        <v>32</v>
      </c>
      <c r="D671" t="s">
        <v>40</v>
      </c>
      <c r="E671" t="s">
        <v>45</v>
      </c>
      <c r="F671">
        <v>1743</v>
      </c>
      <c r="G671" t="str">
        <f>_xlfn.XLOOKUP(C671,Summary!$D$6:$D$12,Summary!$C$6:$C$12)</f>
        <v>Bertha</v>
      </c>
      <c r="H671" s="2">
        <v>10</v>
      </c>
      <c r="I671" s="2">
        <v>15</v>
      </c>
      <c r="J671" s="2">
        <v>26145</v>
      </c>
      <c r="K671" s="13">
        <f>VLOOKUP(C671,Summary!$D$6:$E$12,2,0)</f>
        <v>0.19</v>
      </c>
      <c r="L671" s="2" t="s">
        <v>83</v>
      </c>
      <c r="M671" s="15">
        <f t="shared" si="10"/>
        <v>4967.55</v>
      </c>
      <c r="N671" s="2">
        <v>1568.7</v>
      </c>
      <c r="O671" s="2">
        <v>24576.3</v>
      </c>
      <c r="P671" s="2">
        <v>17430</v>
      </c>
      <c r="Q671" s="2">
        <v>7146.2999999999993</v>
      </c>
      <c r="R671" s="1">
        <v>45258</v>
      </c>
    </row>
    <row r="672" spans="1:18" x14ac:dyDescent="0.25">
      <c r="A672">
        <v>37083</v>
      </c>
      <c r="B672" t="s">
        <v>29</v>
      </c>
      <c r="C672" t="s">
        <v>47</v>
      </c>
      <c r="D672" t="s">
        <v>30</v>
      </c>
      <c r="E672" t="s">
        <v>44</v>
      </c>
      <c r="F672">
        <v>2529</v>
      </c>
      <c r="G672" t="str">
        <f>_xlfn.XLOOKUP(C672,Summary!$D$6:$D$12,Summary!$C$6:$C$12)</f>
        <v>Pedro</v>
      </c>
      <c r="H672" s="2">
        <v>3</v>
      </c>
      <c r="I672" s="2">
        <v>7</v>
      </c>
      <c r="J672" s="2">
        <v>17703</v>
      </c>
      <c r="K672" s="13">
        <f>VLOOKUP(C672,Summary!$D$6:$E$12,2,0)</f>
        <v>0.21</v>
      </c>
      <c r="L672" s="2" t="s">
        <v>84</v>
      </c>
      <c r="M672" s="15">
        <f t="shared" si="10"/>
        <v>0</v>
      </c>
      <c r="N672" s="2">
        <v>177.03</v>
      </c>
      <c r="O672" s="2">
        <v>17525.97</v>
      </c>
      <c r="P672" s="2">
        <v>12645</v>
      </c>
      <c r="Q672" s="2">
        <v>4880.9699999999993</v>
      </c>
      <c r="R672" s="1">
        <v>44936</v>
      </c>
    </row>
    <row r="673" spans="1:18" x14ac:dyDescent="0.25">
      <c r="A673">
        <v>60273</v>
      </c>
      <c r="B673" t="s">
        <v>36</v>
      </c>
      <c r="C673" t="s">
        <v>48</v>
      </c>
      <c r="D673" t="s">
        <v>35</v>
      </c>
      <c r="E673" t="s">
        <v>45</v>
      </c>
      <c r="F673">
        <v>2723</v>
      </c>
      <c r="G673" t="str">
        <f>_xlfn.XLOOKUP(C673,Summary!$D$6:$D$12,Summary!$C$6:$C$12)</f>
        <v>Luigi</v>
      </c>
      <c r="H673" s="2">
        <v>5</v>
      </c>
      <c r="I673" s="2">
        <v>12</v>
      </c>
      <c r="J673" s="2">
        <v>32676</v>
      </c>
      <c r="K673" s="13">
        <f>VLOOKUP(C673,Summary!$D$6:$E$12,2,0)</f>
        <v>0.22</v>
      </c>
      <c r="L673" s="2" t="s">
        <v>83</v>
      </c>
      <c r="M673" s="15">
        <f t="shared" si="10"/>
        <v>7188.72</v>
      </c>
      <c r="N673" s="2">
        <v>1960.56</v>
      </c>
      <c r="O673" s="2">
        <v>30715.439999999999</v>
      </c>
      <c r="P673" s="2">
        <v>8169</v>
      </c>
      <c r="Q673" s="2">
        <v>22546.44</v>
      </c>
      <c r="R673" s="1">
        <v>45087</v>
      </c>
    </row>
    <row r="674" spans="1:18" x14ac:dyDescent="0.25">
      <c r="A674">
        <v>26751</v>
      </c>
      <c r="B674" t="s">
        <v>29</v>
      </c>
      <c r="C674" t="s">
        <v>37</v>
      </c>
      <c r="D674" t="s">
        <v>30</v>
      </c>
      <c r="E674" t="s">
        <v>45</v>
      </c>
      <c r="F674">
        <v>819</v>
      </c>
      <c r="G674" t="str">
        <f>_xlfn.XLOOKUP(C674,Summary!$D$6:$D$12,Summary!$C$6:$C$12)</f>
        <v>Ciarán</v>
      </c>
      <c r="H674" s="2">
        <v>3</v>
      </c>
      <c r="I674" s="2">
        <v>7</v>
      </c>
      <c r="J674" s="2">
        <v>5733</v>
      </c>
      <c r="K674" s="13">
        <f>VLOOKUP(C674,Summary!$D$6:$E$12,2,0)</f>
        <v>0.23</v>
      </c>
      <c r="L674" s="2" t="s">
        <v>84</v>
      </c>
      <c r="M674" s="15">
        <f t="shared" si="10"/>
        <v>0</v>
      </c>
      <c r="N674" s="2">
        <v>515.97</v>
      </c>
      <c r="O674" s="2">
        <v>5217.03</v>
      </c>
      <c r="P674" s="2">
        <v>4095</v>
      </c>
      <c r="Q674" s="2">
        <v>1122.03</v>
      </c>
      <c r="R674" s="1">
        <v>45035</v>
      </c>
    </row>
    <row r="675" spans="1:18" x14ac:dyDescent="0.25">
      <c r="A675">
        <v>65787</v>
      </c>
      <c r="B675" t="s">
        <v>38</v>
      </c>
      <c r="C675" t="s">
        <v>49</v>
      </c>
      <c r="D675" t="s">
        <v>35</v>
      </c>
      <c r="E675" t="s">
        <v>31</v>
      </c>
      <c r="F675">
        <v>345</v>
      </c>
      <c r="G675" t="str">
        <f>_xlfn.XLOOKUP(C675,Summary!$D$6:$D$12,Summary!$C$6:$C$12)</f>
        <v xml:space="preserve">Klaas </v>
      </c>
      <c r="H675" s="2">
        <v>5</v>
      </c>
      <c r="I675" s="2">
        <v>125</v>
      </c>
      <c r="J675" s="2">
        <v>43125</v>
      </c>
      <c r="K675" s="13">
        <f>VLOOKUP(C675,Summary!$D$6:$E$12,2,0)</f>
        <v>0.24</v>
      </c>
      <c r="L675" s="2" t="s">
        <v>84</v>
      </c>
      <c r="M675" s="15">
        <f t="shared" si="10"/>
        <v>0</v>
      </c>
      <c r="N675" s="2">
        <v>0</v>
      </c>
      <c r="O675" s="2">
        <v>43125</v>
      </c>
      <c r="P675" s="2">
        <v>41400</v>
      </c>
      <c r="Q675" s="2">
        <v>1725</v>
      </c>
      <c r="R675" s="1">
        <v>45269</v>
      </c>
    </row>
    <row r="676" spans="1:18" x14ac:dyDescent="0.25">
      <c r="A676">
        <v>92123</v>
      </c>
      <c r="B676" t="s">
        <v>29</v>
      </c>
      <c r="C676" t="s">
        <v>34</v>
      </c>
      <c r="D676" t="s">
        <v>30</v>
      </c>
      <c r="E676" t="s">
        <v>44</v>
      </c>
      <c r="F676">
        <v>2155</v>
      </c>
      <c r="G676" t="str">
        <f>_xlfn.XLOOKUP(C676,Summary!$D$6:$D$12,Summary!$C$6:$C$12)</f>
        <v>Francoise</v>
      </c>
      <c r="H676" s="2">
        <v>3</v>
      </c>
      <c r="I676" s="2">
        <v>350</v>
      </c>
      <c r="J676" s="2">
        <v>754250</v>
      </c>
      <c r="K676" s="13">
        <f>VLOOKUP(C676,Summary!$D$6:$E$12,2,0)</f>
        <v>0.2</v>
      </c>
      <c r="L676" s="2" t="s">
        <v>83</v>
      </c>
      <c r="M676" s="15">
        <f t="shared" si="10"/>
        <v>150850</v>
      </c>
      <c r="N676" s="2">
        <v>7542.5</v>
      </c>
      <c r="O676" s="2">
        <v>746707.5</v>
      </c>
      <c r="P676" s="2">
        <v>560300</v>
      </c>
      <c r="Q676" s="2">
        <v>186407.5</v>
      </c>
      <c r="R676" s="1">
        <v>44983</v>
      </c>
    </row>
    <row r="677" spans="1:18" x14ac:dyDescent="0.25">
      <c r="A677">
        <v>86862</v>
      </c>
      <c r="B677" t="s">
        <v>38</v>
      </c>
      <c r="C677" t="s">
        <v>32</v>
      </c>
      <c r="D677" t="s">
        <v>40</v>
      </c>
      <c r="E677" t="s">
        <v>46</v>
      </c>
      <c r="F677">
        <v>1085</v>
      </c>
      <c r="G677" t="str">
        <f>_xlfn.XLOOKUP(C677,Summary!$D$6:$D$12,Summary!$C$6:$C$12)</f>
        <v>Bertha</v>
      </c>
      <c r="H677" s="2">
        <v>10</v>
      </c>
      <c r="I677" s="2">
        <v>125</v>
      </c>
      <c r="J677" s="2">
        <v>135625</v>
      </c>
      <c r="K677" s="13">
        <f>VLOOKUP(C677,Summary!$D$6:$E$12,2,0)</f>
        <v>0.19</v>
      </c>
      <c r="L677" s="2" t="s">
        <v>84</v>
      </c>
      <c r="M677" s="15">
        <f t="shared" si="10"/>
        <v>0</v>
      </c>
      <c r="N677" s="2">
        <v>20343.75</v>
      </c>
      <c r="O677" s="2">
        <v>115281.25</v>
      </c>
      <c r="P677" s="2">
        <v>130200</v>
      </c>
      <c r="Q677" s="2">
        <v>-14918.75</v>
      </c>
      <c r="R677" s="1">
        <v>45111</v>
      </c>
    </row>
    <row r="678" spans="1:18" x14ac:dyDescent="0.25">
      <c r="A678">
        <v>98174</v>
      </c>
      <c r="B678" t="s">
        <v>33</v>
      </c>
      <c r="C678" t="s">
        <v>34</v>
      </c>
      <c r="D678" t="s">
        <v>40</v>
      </c>
      <c r="E678" t="s">
        <v>45</v>
      </c>
      <c r="F678">
        <v>2101</v>
      </c>
      <c r="G678" t="str">
        <f>_xlfn.XLOOKUP(C678,Summary!$D$6:$D$12,Summary!$C$6:$C$12)</f>
        <v>Francoise</v>
      </c>
      <c r="H678" s="2">
        <v>10</v>
      </c>
      <c r="I678" s="2">
        <v>15</v>
      </c>
      <c r="J678" s="2">
        <v>31515</v>
      </c>
      <c r="K678" s="13">
        <f>VLOOKUP(C678,Summary!$D$6:$E$12,2,0)</f>
        <v>0.2</v>
      </c>
      <c r="L678" s="2" t="s">
        <v>83</v>
      </c>
      <c r="M678" s="15">
        <f t="shared" si="10"/>
        <v>6303</v>
      </c>
      <c r="N678" s="2">
        <v>2206.0500000000002</v>
      </c>
      <c r="O678" s="2">
        <v>29308.95</v>
      </c>
      <c r="P678" s="2">
        <v>21010</v>
      </c>
      <c r="Q678" s="2">
        <v>8298.9500000000007</v>
      </c>
      <c r="R678" s="1">
        <v>44985</v>
      </c>
    </row>
    <row r="679" spans="1:18" x14ac:dyDescent="0.25">
      <c r="A679">
        <v>80672</v>
      </c>
      <c r="B679" t="s">
        <v>39</v>
      </c>
      <c r="C679" t="s">
        <v>32</v>
      </c>
      <c r="D679" t="s">
        <v>41</v>
      </c>
      <c r="E679" t="s">
        <v>46</v>
      </c>
      <c r="F679">
        <v>2536</v>
      </c>
      <c r="G679" t="str">
        <f>_xlfn.XLOOKUP(C679,Summary!$D$6:$D$12,Summary!$C$6:$C$12)</f>
        <v>Bertha</v>
      </c>
      <c r="H679" s="2">
        <v>120</v>
      </c>
      <c r="I679" s="2">
        <v>300</v>
      </c>
      <c r="J679" s="2">
        <v>760800</v>
      </c>
      <c r="K679" s="13">
        <f>VLOOKUP(C679,Summary!$D$6:$E$12,2,0)</f>
        <v>0.19</v>
      </c>
      <c r="L679" s="2" t="s">
        <v>84</v>
      </c>
      <c r="M679" s="15">
        <f t="shared" si="10"/>
        <v>0</v>
      </c>
      <c r="N679" s="2">
        <v>106512</v>
      </c>
      <c r="O679" s="2">
        <v>654288</v>
      </c>
      <c r="P679" s="2">
        <v>634000</v>
      </c>
      <c r="Q679" s="2">
        <v>20288</v>
      </c>
      <c r="R679" s="1">
        <v>45084</v>
      </c>
    </row>
    <row r="680" spans="1:18" x14ac:dyDescent="0.25">
      <c r="A680">
        <v>67216</v>
      </c>
      <c r="B680" t="s">
        <v>33</v>
      </c>
      <c r="C680" t="s">
        <v>47</v>
      </c>
      <c r="D680" t="s">
        <v>30</v>
      </c>
      <c r="E680" t="s">
        <v>45</v>
      </c>
      <c r="F680">
        <v>2791</v>
      </c>
      <c r="G680" t="str">
        <f>_xlfn.XLOOKUP(C680,Summary!$D$6:$D$12,Summary!$C$6:$C$12)</f>
        <v>Pedro</v>
      </c>
      <c r="H680" s="2">
        <v>3</v>
      </c>
      <c r="I680" s="2">
        <v>15</v>
      </c>
      <c r="J680" s="2">
        <v>41865</v>
      </c>
      <c r="K680" s="13">
        <f>VLOOKUP(C680,Summary!$D$6:$E$12,2,0)</f>
        <v>0.21</v>
      </c>
      <c r="L680" s="2" t="s">
        <v>84</v>
      </c>
      <c r="M680" s="15">
        <f t="shared" si="10"/>
        <v>0</v>
      </c>
      <c r="N680" s="2">
        <v>2093.25</v>
      </c>
      <c r="O680" s="2">
        <v>39771.75</v>
      </c>
      <c r="P680" s="2">
        <v>27910</v>
      </c>
      <c r="Q680" s="2">
        <v>11861.75</v>
      </c>
      <c r="R680" s="1">
        <v>45089</v>
      </c>
    </row>
    <row r="681" spans="1:18" x14ac:dyDescent="0.25">
      <c r="A681">
        <v>76243</v>
      </c>
      <c r="B681" t="s">
        <v>29</v>
      </c>
      <c r="C681" t="s">
        <v>47</v>
      </c>
      <c r="D681" t="s">
        <v>41</v>
      </c>
      <c r="E681" t="s">
        <v>45</v>
      </c>
      <c r="F681">
        <v>609</v>
      </c>
      <c r="G681" t="str">
        <f>_xlfn.XLOOKUP(C681,Summary!$D$6:$D$12,Summary!$C$6:$C$12)</f>
        <v>Pedro</v>
      </c>
      <c r="H681" s="2">
        <v>120</v>
      </c>
      <c r="I681" s="2">
        <v>20</v>
      </c>
      <c r="J681" s="2">
        <v>12180</v>
      </c>
      <c r="K681" s="13">
        <f>VLOOKUP(C681,Summary!$D$6:$E$12,2,0)</f>
        <v>0.21</v>
      </c>
      <c r="L681" s="2" t="s">
        <v>83</v>
      </c>
      <c r="M681" s="15">
        <f t="shared" si="10"/>
        <v>2557.7999999999997</v>
      </c>
      <c r="N681" s="2">
        <v>852.6</v>
      </c>
      <c r="O681" s="2">
        <v>11327.4</v>
      </c>
      <c r="P681" s="2">
        <v>6090</v>
      </c>
      <c r="Q681" s="2">
        <v>5237.3999999999996</v>
      </c>
      <c r="R681" s="1">
        <v>45074</v>
      </c>
    </row>
    <row r="682" spans="1:18" x14ac:dyDescent="0.25">
      <c r="A682">
        <v>53988</v>
      </c>
      <c r="B682" t="s">
        <v>39</v>
      </c>
      <c r="C682" t="s">
        <v>48</v>
      </c>
      <c r="D682" t="s">
        <v>42</v>
      </c>
      <c r="E682" t="s">
        <v>44</v>
      </c>
      <c r="F682">
        <v>2844</v>
      </c>
      <c r="G682" t="str">
        <f>_xlfn.XLOOKUP(C682,Summary!$D$6:$D$12,Summary!$C$6:$C$12)</f>
        <v>Luigi</v>
      </c>
      <c r="H682" s="2">
        <v>250</v>
      </c>
      <c r="I682" s="2">
        <v>300</v>
      </c>
      <c r="J682" s="2">
        <v>853200</v>
      </c>
      <c r="K682" s="13">
        <f>VLOOKUP(C682,Summary!$D$6:$E$12,2,0)</f>
        <v>0.22</v>
      </c>
      <c r="L682" s="2" t="s">
        <v>84</v>
      </c>
      <c r="M682" s="15">
        <f t="shared" si="10"/>
        <v>0</v>
      </c>
      <c r="N682" s="2">
        <v>25596</v>
      </c>
      <c r="O682" s="2">
        <v>827604</v>
      </c>
      <c r="P682" s="2">
        <v>711000</v>
      </c>
      <c r="Q682" s="2">
        <v>116604</v>
      </c>
      <c r="R682" s="1">
        <v>45007</v>
      </c>
    </row>
    <row r="683" spans="1:18" x14ac:dyDescent="0.25">
      <c r="A683">
        <v>21512</v>
      </c>
      <c r="B683" t="s">
        <v>39</v>
      </c>
      <c r="C683" t="s">
        <v>32</v>
      </c>
      <c r="D683" t="s">
        <v>43</v>
      </c>
      <c r="E683" t="s">
        <v>44</v>
      </c>
      <c r="F683">
        <v>259</v>
      </c>
      <c r="G683" t="str">
        <f>_xlfn.XLOOKUP(C683,Summary!$D$6:$D$12,Summary!$C$6:$C$12)</f>
        <v>Bertha</v>
      </c>
      <c r="H683" s="2">
        <v>260</v>
      </c>
      <c r="I683" s="2">
        <v>300</v>
      </c>
      <c r="J683" s="2">
        <v>77700</v>
      </c>
      <c r="K683" s="13">
        <f>VLOOKUP(C683,Summary!$D$6:$E$12,2,0)</f>
        <v>0.19</v>
      </c>
      <c r="L683" s="2" t="s">
        <v>84</v>
      </c>
      <c r="M683" s="15">
        <f t="shared" si="10"/>
        <v>0</v>
      </c>
      <c r="N683" s="2">
        <v>1554</v>
      </c>
      <c r="O683" s="2">
        <v>76146</v>
      </c>
      <c r="P683" s="2">
        <v>64750</v>
      </c>
      <c r="Q683" s="2">
        <v>11396</v>
      </c>
      <c r="R683" s="1">
        <v>45117</v>
      </c>
    </row>
    <row r="684" spans="1:18" x14ac:dyDescent="0.25">
      <c r="A684">
        <v>34559</v>
      </c>
      <c r="B684" t="s">
        <v>36</v>
      </c>
      <c r="C684" t="s">
        <v>34</v>
      </c>
      <c r="D684" t="s">
        <v>41</v>
      </c>
      <c r="E684" t="s">
        <v>46</v>
      </c>
      <c r="F684">
        <v>604</v>
      </c>
      <c r="G684" t="str">
        <f>_xlfn.XLOOKUP(C684,Summary!$D$6:$D$12,Summary!$C$6:$C$12)</f>
        <v>Francoise</v>
      </c>
      <c r="H684" s="2">
        <v>120</v>
      </c>
      <c r="I684" s="2">
        <v>12</v>
      </c>
      <c r="J684" s="2">
        <v>7248</v>
      </c>
      <c r="K684" s="13">
        <f>VLOOKUP(C684,Summary!$D$6:$E$12,2,0)</f>
        <v>0.2</v>
      </c>
      <c r="L684" s="2" t="s">
        <v>83</v>
      </c>
      <c r="M684" s="15">
        <f t="shared" si="10"/>
        <v>1449.6000000000001</v>
      </c>
      <c r="N684" s="2">
        <v>942.24</v>
      </c>
      <c r="O684" s="2">
        <v>6305.76</v>
      </c>
      <c r="P684" s="2">
        <v>1812</v>
      </c>
      <c r="Q684" s="2">
        <v>4493.76</v>
      </c>
      <c r="R684" s="1">
        <v>44934</v>
      </c>
    </row>
    <row r="685" spans="1:18" x14ac:dyDescent="0.25">
      <c r="A685">
        <v>83036</v>
      </c>
      <c r="B685" t="s">
        <v>38</v>
      </c>
      <c r="C685" t="s">
        <v>32</v>
      </c>
      <c r="D685" t="s">
        <v>40</v>
      </c>
      <c r="E685" t="s">
        <v>44</v>
      </c>
      <c r="F685">
        <v>1706</v>
      </c>
      <c r="G685" t="str">
        <f>_xlfn.XLOOKUP(C685,Summary!$D$6:$D$12,Summary!$C$6:$C$12)</f>
        <v>Bertha</v>
      </c>
      <c r="H685" s="2">
        <v>10</v>
      </c>
      <c r="I685" s="2">
        <v>125</v>
      </c>
      <c r="J685" s="2">
        <v>213250</v>
      </c>
      <c r="K685" s="13">
        <f>VLOOKUP(C685,Summary!$D$6:$E$12,2,0)</f>
        <v>0.19</v>
      </c>
      <c r="L685" s="2" t="s">
        <v>84</v>
      </c>
      <c r="M685" s="15">
        <f t="shared" si="10"/>
        <v>0</v>
      </c>
      <c r="N685" s="2">
        <v>6397.5</v>
      </c>
      <c r="O685" s="2">
        <v>206852.5</v>
      </c>
      <c r="P685" s="2">
        <v>204720</v>
      </c>
      <c r="Q685" s="2">
        <v>2132.5</v>
      </c>
      <c r="R685" s="1">
        <v>45244</v>
      </c>
    </row>
    <row r="686" spans="1:18" x14ac:dyDescent="0.25">
      <c r="A686">
        <v>30825</v>
      </c>
      <c r="B686" t="s">
        <v>39</v>
      </c>
      <c r="C686" t="s">
        <v>49</v>
      </c>
      <c r="D686" t="s">
        <v>42</v>
      </c>
      <c r="E686" t="s">
        <v>45</v>
      </c>
      <c r="F686">
        <v>2134</v>
      </c>
      <c r="G686" t="str">
        <f>_xlfn.XLOOKUP(C686,Summary!$D$6:$D$12,Summary!$C$6:$C$12)</f>
        <v xml:space="preserve">Klaas </v>
      </c>
      <c r="H686" s="2">
        <v>250</v>
      </c>
      <c r="I686" s="2">
        <v>300</v>
      </c>
      <c r="J686" s="2">
        <v>640200</v>
      </c>
      <c r="K686" s="13">
        <f>VLOOKUP(C686,Summary!$D$6:$E$12,2,0)</f>
        <v>0.24</v>
      </c>
      <c r="L686" s="2" t="s">
        <v>84</v>
      </c>
      <c r="M686" s="15">
        <f t="shared" si="10"/>
        <v>0</v>
      </c>
      <c r="N686" s="2">
        <v>51216</v>
      </c>
      <c r="O686" s="2">
        <v>588984</v>
      </c>
      <c r="P686" s="2">
        <v>533500</v>
      </c>
      <c r="Q686" s="2">
        <v>55484</v>
      </c>
      <c r="R686" s="1">
        <v>45065</v>
      </c>
    </row>
    <row r="687" spans="1:18" x14ac:dyDescent="0.25">
      <c r="A687">
        <v>86228</v>
      </c>
      <c r="B687" t="s">
        <v>29</v>
      </c>
      <c r="C687" t="s">
        <v>47</v>
      </c>
      <c r="D687" t="s">
        <v>35</v>
      </c>
      <c r="E687" t="s">
        <v>46</v>
      </c>
      <c r="F687">
        <v>1715</v>
      </c>
      <c r="G687" t="str">
        <f>_xlfn.XLOOKUP(C687,Summary!$D$6:$D$12,Summary!$C$6:$C$12)</f>
        <v>Pedro</v>
      </c>
      <c r="H687" s="2">
        <v>5</v>
      </c>
      <c r="I687" s="2">
        <v>20</v>
      </c>
      <c r="J687" s="2">
        <v>34300</v>
      </c>
      <c r="K687" s="13">
        <f>VLOOKUP(C687,Summary!$D$6:$E$12,2,0)</f>
        <v>0.21</v>
      </c>
      <c r="L687" s="2" t="s">
        <v>84</v>
      </c>
      <c r="M687" s="15">
        <f t="shared" si="10"/>
        <v>0</v>
      </c>
      <c r="N687" s="2">
        <v>4116</v>
      </c>
      <c r="O687" s="2">
        <v>30184</v>
      </c>
      <c r="P687" s="2">
        <v>17150</v>
      </c>
      <c r="Q687" s="2">
        <v>13034</v>
      </c>
      <c r="R687" s="1">
        <v>45113</v>
      </c>
    </row>
    <row r="688" spans="1:18" x14ac:dyDescent="0.25">
      <c r="A688">
        <v>17855</v>
      </c>
      <c r="B688" t="s">
        <v>36</v>
      </c>
      <c r="C688" t="s">
        <v>47</v>
      </c>
      <c r="D688" t="s">
        <v>30</v>
      </c>
      <c r="E688" t="s">
        <v>45</v>
      </c>
      <c r="F688">
        <v>727</v>
      </c>
      <c r="G688" t="str">
        <f>_xlfn.XLOOKUP(C688,Summary!$D$6:$D$12,Summary!$C$6:$C$12)</f>
        <v>Pedro</v>
      </c>
      <c r="H688" s="2">
        <v>3</v>
      </c>
      <c r="I688" s="2">
        <v>12</v>
      </c>
      <c r="J688" s="2">
        <v>8724</v>
      </c>
      <c r="K688" s="13">
        <f>VLOOKUP(C688,Summary!$D$6:$E$12,2,0)</f>
        <v>0.21</v>
      </c>
      <c r="L688" s="2" t="s">
        <v>83</v>
      </c>
      <c r="M688" s="15">
        <f t="shared" si="10"/>
        <v>1832.04</v>
      </c>
      <c r="N688" s="2">
        <v>610.67999999999995</v>
      </c>
      <c r="O688" s="2">
        <v>8113.32</v>
      </c>
      <c r="P688" s="2">
        <v>2181</v>
      </c>
      <c r="Q688" s="2">
        <v>5932.32</v>
      </c>
      <c r="R688" s="1">
        <v>44989</v>
      </c>
    </row>
    <row r="689" spans="1:18" x14ac:dyDescent="0.25">
      <c r="A689">
        <v>62163</v>
      </c>
      <c r="B689" t="s">
        <v>29</v>
      </c>
      <c r="C689" t="s">
        <v>47</v>
      </c>
      <c r="D689" t="s">
        <v>40</v>
      </c>
      <c r="E689" t="s">
        <v>45</v>
      </c>
      <c r="F689">
        <v>2689</v>
      </c>
      <c r="G689" t="str">
        <f>_xlfn.XLOOKUP(C689,Summary!$D$6:$D$12,Summary!$C$6:$C$12)</f>
        <v>Pedro</v>
      </c>
      <c r="H689" s="2">
        <v>10</v>
      </c>
      <c r="I689" s="2">
        <v>7</v>
      </c>
      <c r="J689" s="2">
        <v>18823</v>
      </c>
      <c r="K689" s="13">
        <f>VLOOKUP(C689,Summary!$D$6:$E$12,2,0)</f>
        <v>0.21</v>
      </c>
      <c r="L689" s="2" t="s">
        <v>84</v>
      </c>
      <c r="M689" s="15">
        <f t="shared" si="10"/>
        <v>0</v>
      </c>
      <c r="N689" s="2">
        <v>941.15</v>
      </c>
      <c r="O689" s="2">
        <v>17881.849999999999</v>
      </c>
      <c r="P689" s="2">
        <v>13445</v>
      </c>
      <c r="Q689" s="2">
        <v>4436.8499999999985</v>
      </c>
      <c r="R689" s="1">
        <v>44928</v>
      </c>
    </row>
    <row r="690" spans="1:18" x14ac:dyDescent="0.25">
      <c r="A690">
        <v>48322</v>
      </c>
      <c r="B690" t="s">
        <v>33</v>
      </c>
      <c r="C690" t="s">
        <v>47</v>
      </c>
      <c r="D690" t="s">
        <v>35</v>
      </c>
      <c r="E690" t="s">
        <v>44</v>
      </c>
      <c r="F690">
        <v>2214</v>
      </c>
      <c r="G690" t="str">
        <f>_xlfn.XLOOKUP(C690,Summary!$D$6:$D$12,Summary!$C$6:$C$12)</f>
        <v>Pedro</v>
      </c>
      <c r="H690" s="2">
        <v>5</v>
      </c>
      <c r="I690" s="2">
        <v>15</v>
      </c>
      <c r="J690" s="2">
        <v>33210</v>
      </c>
      <c r="K690" s="13">
        <f>VLOOKUP(C690,Summary!$D$6:$E$12,2,0)</f>
        <v>0.21</v>
      </c>
      <c r="L690" s="2" t="s">
        <v>84</v>
      </c>
      <c r="M690" s="15">
        <f t="shared" si="10"/>
        <v>0</v>
      </c>
      <c r="N690" s="2">
        <v>332.1</v>
      </c>
      <c r="O690" s="2">
        <v>32877.9</v>
      </c>
      <c r="P690" s="2">
        <v>22140</v>
      </c>
      <c r="Q690" s="2">
        <v>10737.900000000001</v>
      </c>
      <c r="R690" s="1">
        <v>45128</v>
      </c>
    </row>
    <row r="691" spans="1:18" x14ac:dyDescent="0.25">
      <c r="A691">
        <v>66776</v>
      </c>
      <c r="B691" t="s">
        <v>36</v>
      </c>
      <c r="C691" t="s">
        <v>34</v>
      </c>
      <c r="D691" t="s">
        <v>30</v>
      </c>
      <c r="E691" t="s">
        <v>45</v>
      </c>
      <c r="F691">
        <v>1865</v>
      </c>
      <c r="G691" t="str">
        <f>_xlfn.XLOOKUP(C691,Summary!$D$6:$D$12,Summary!$C$6:$C$12)</f>
        <v>Francoise</v>
      </c>
      <c r="H691" s="2">
        <v>3</v>
      </c>
      <c r="I691" s="2">
        <v>12</v>
      </c>
      <c r="J691" s="2">
        <v>22380</v>
      </c>
      <c r="K691" s="13">
        <f>VLOOKUP(C691,Summary!$D$6:$E$12,2,0)</f>
        <v>0.2</v>
      </c>
      <c r="L691" s="2" t="s">
        <v>83</v>
      </c>
      <c r="M691" s="15">
        <f t="shared" si="10"/>
        <v>4476</v>
      </c>
      <c r="N691" s="2">
        <v>1119</v>
      </c>
      <c r="O691" s="2">
        <v>21261</v>
      </c>
      <c r="P691" s="2">
        <v>5595</v>
      </c>
      <c r="Q691" s="2">
        <v>15666</v>
      </c>
      <c r="R691" s="1">
        <v>45102</v>
      </c>
    </row>
    <row r="692" spans="1:18" x14ac:dyDescent="0.25">
      <c r="A692">
        <v>75990</v>
      </c>
      <c r="B692" t="s">
        <v>36</v>
      </c>
      <c r="C692" t="s">
        <v>34</v>
      </c>
      <c r="D692" t="s">
        <v>40</v>
      </c>
      <c r="E692" t="s">
        <v>46</v>
      </c>
      <c r="F692">
        <v>1198</v>
      </c>
      <c r="G692" t="str">
        <f>_xlfn.XLOOKUP(C692,Summary!$D$6:$D$12,Summary!$C$6:$C$12)</f>
        <v>Francoise</v>
      </c>
      <c r="H692" s="2">
        <v>10</v>
      </c>
      <c r="I692" s="2">
        <v>12</v>
      </c>
      <c r="J692" s="2">
        <v>14376</v>
      </c>
      <c r="K692" s="13">
        <f>VLOOKUP(C692,Summary!$D$6:$E$12,2,0)</f>
        <v>0.2</v>
      </c>
      <c r="L692" s="2" t="s">
        <v>83</v>
      </c>
      <c r="M692" s="15">
        <f t="shared" si="10"/>
        <v>2875.2000000000003</v>
      </c>
      <c r="N692" s="2">
        <v>1581.36</v>
      </c>
      <c r="O692" s="2">
        <v>12794.64</v>
      </c>
      <c r="P692" s="2">
        <v>3594</v>
      </c>
      <c r="Q692" s="2">
        <v>9200.64</v>
      </c>
      <c r="R692" s="1">
        <v>45174</v>
      </c>
    </row>
    <row r="693" spans="1:18" x14ac:dyDescent="0.25">
      <c r="A693">
        <v>35944</v>
      </c>
      <c r="B693" t="s">
        <v>39</v>
      </c>
      <c r="C693" t="s">
        <v>34</v>
      </c>
      <c r="D693" t="s">
        <v>35</v>
      </c>
      <c r="E693" t="s">
        <v>45</v>
      </c>
      <c r="F693">
        <v>322</v>
      </c>
      <c r="G693" t="str">
        <f>_xlfn.XLOOKUP(C693,Summary!$D$6:$D$12,Summary!$C$6:$C$12)</f>
        <v>Francoise</v>
      </c>
      <c r="H693" s="2">
        <v>5</v>
      </c>
      <c r="I693" s="2">
        <v>300</v>
      </c>
      <c r="J693" s="2">
        <v>96600</v>
      </c>
      <c r="K693" s="13">
        <f>VLOOKUP(C693,Summary!$D$6:$E$12,2,0)</f>
        <v>0.2</v>
      </c>
      <c r="L693" s="2" t="s">
        <v>84</v>
      </c>
      <c r="M693" s="15">
        <f t="shared" si="10"/>
        <v>0</v>
      </c>
      <c r="N693" s="2">
        <v>8694</v>
      </c>
      <c r="O693" s="2">
        <v>87906</v>
      </c>
      <c r="P693" s="2">
        <v>80500</v>
      </c>
      <c r="Q693" s="2">
        <v>7406</v>
      </c>
      <c r="R693" s="1">
        <v>45032</v>
      </c>
    </row>
    <row r="694" spans="1:18" x14ac:dyDescent="0.25">
      <c r="A694">
        <v>64084</v>
      </c>
      <c r="B694" t="s">
        <v>29</v>
      </c>
      <c r="C694" t="s">
        <v>48</v>
      </c>
      <c r="D694" t="s">
        <v>40</v>
      </c>
      <c r="E694" t="s">
        <v>45</v>
      </c>
      <c r="F694">
        <v>727</v>
      </c>
      <c r="G694" t="str">
        <f>_xlfn.XLOOKUP(C694,Summary!$D$6:$D$12,Summary!$C$6:$C$12)</f>
        <v>Luigi</v>
      </c>
      <c r="H694" s="2">
        <v>10</v>
      </c>
      <c r="I694" s="2">
        <v>350</v>
      </c>
      <c r="J694" s="2">
        <v>254450</v>
      </c>
      <c r="K694" s="13">
        <f>VLOOKUP(C694,Summary!$D$6:$E$12,2,0)</f>
        <v>0.22</v>
      </c>
      <c r="L694" s="2" t="s">
        <v>83</v>
      </c>
      <c r="M694" s="15">
        <f t="shared" si="10"/>
        <v>55979</v>
      </c>
      <c r="N694" s="2">
        <v>15267</v>
      </c>
      <c r="O694" s="2">
        <v>239183</v>
      </c>
      <c r="P694" s="2">
        <v>189020</v>
      </c>
      <c r="Q694" s="2">
        <v>50163</v>
      </c>
      <c r="R694" s="1">
        <v>45231</v>
      </c>
    </row>
    <row r="695" spans="1:18" x14ac:dyDescent="0.25">
      <c r="A695">
        <v>82134</v>
      </c>
      <c r="B695" t="s">
        <v>29</v>
      </c>
      <c r="C695" t="s">
        <v>48</v>
      </c>
      <c r="D695" t="s">
        <v>40</v>
      </c>
      <c r="E695" t="s">
        <v>44</v>
      </c>
      <c r="F695">
        <v>2013</v>
      </c>
      <c r="G695" t="str">
        <f>_xlfn.XLOOKUP(C695,Summary!$D$6:$D$12,Summary!$C$6:$C$12)</f>
        <v>Luigi</v>
      </c>
      <c r="H695" s="2">
        <v>10</v>
      </c>
      <c r="I695" s="2">
        <v>7</v>
      </c>
      <c r="J695" s="2">
        <v>14091</v>
      </c>
      <c r="K695" s="13">
        <f>VLOOKUP(C695,Summary!$D$6:$E$12,2,0)</f>
        <v>0.22</v>
      </c>
      <c r="L695" s="2" t="s">
        <v>83</v>
      </c>
      <c r="M695" s="15">
        <f t="shared" si="10"/>
        <v>3100.02</v>
      </c>
      <c r="N695" s="2">
        <v>281.82</v>
      </c>
      <c r="O695" s="2">
        <v>13809.18</v>
      </c>
      <c r="P695" s="2">
        <v>10065</v>
      </c>
      <c r="Q695" s="2">
        <v>3744.1800000000003</v>
      </c>
      <c r="R695" s="1">
        <v>45123</v>
      </c>
    </row>
    <row r="696" spans="1:18" x14ac:dyDescent="0.25">
      <c r="A696">
        <v>43580</v>
      </c>
      <c r="B696" t="s">
        <v>29</v>
      </c>
      <c r="C696" t="s">
        <v>47</v>
      </c>
      <c r="D696" t="s">
        <v>40</v>
      </c>
      <c r="E696" t="s">
        <v>46</v>
      </c>
      <c r="F696">
        <v>1197</v>
      </c>
      <c r="G696" t="str">
        <f>_xlfn.XLOOKUP(C696,Summary!$D$6:$D$12,Summary!$C$6:$C$12)</f>
        <v>Pedro</v>
      </c>
      <c r="H696" s="2">
        <v>10</v>
      </c>
      <c r="I696" s="2">
        <v>350</v>
      </c>
      <c r="J696" s="2">
        <v>418950</v>
      </c>
      <c r="K696" s="13">
        <f>VLOOKUP(C696,Summary!$D$6:$E$12,2,0)</f>
        <v>0.21</v>
      </c>
      <c r="L696" s="2" t="s">
        <v>84</v>
      </c>
      <c r="M696" s="15">
        <f t="shared" si="10"/>
        <v>0</v>
      </c>
      <c r="N696" s="2">
        <v>50274</v>
      </c>
      <c r="O696" s="2">
        <v>368676</v>
      </c>
      <c r="P696" s="2">
        <v>311220</v>
      </c>
      <c r="Q696" s="2">
        <v>57456</v>
      </c>
      <c r="R696" s="1">
        <v>45063</v>
      </c>
    </row>
    <row r="697" spans="1:18" x14ac:dyDescent="0.25">
      <c r="A697">
        <v>96074</v>
      </c>
      <c r="B697" t="s">
        <v>33</v>
      </c>
      <c r="C697" t="s">
        <v>47</v>
      </c>
      <c r="D697" t="s">
        <v>40</v>
      </c>
      <c r="E697" t="s">
        <v>31</v>
      </c>
      <c r="F697">
        <v>974</v>
      </c>
      <c r="G697" t="str">
        <f>_xlfn.XLOOKUP(C697,Summary!$D$6:$D$12,Summary!$C$6:$C$12)</f>
        <v>Pedro</v>
      </c>
      <c r="H697" s="2">
        <v>10</v>
      </c>
      <c r="I697" s="2">
        <v>15</v>
      </c>
      <c r="J697" s="2">
        <v>14610</v>
      </c>
      <c r="K697" s="13">
        <f>VLOOKUP(C697,Summary!$D$6:$E$12,2,0)</f>
        <v>0.21</v>
      </c>
      <c r="L697" s="2" t="s">
        <v>84</v>
      </c>
      <c r="M697" s="15">
        <f t="shared" si="10"/>
        <v>0</v>
      </c>
      <c r="N697" s="2">
        <v>0</v>
      </c>
      <c r="O697" s="2">
        <v>14610</v>
      </c>
      <c r="P697" s="2">
        <v>9740</v>
      </c>
      <c r="Q697" s="2">
        <v>4870</v>
      </c>
      <c r="R697" s="1">
        <v>45049</v>
      </c>
    </row>
    <row r="698" spans="1:18" x14ac:dyDescent="0.25">
      <c r="A698">
        <v>15295</v>
      </c>
      <c r="B698" t="s">
        <v>29</v>
      </c>
      <c r="C698" t="s">
        <v>48</v>
      </c>
      <c r="D698" t="s">
        <v>40</v>
      </c>
      <c r="E698" t="s">
        <v>45</v>
      </c>
      <c r="F698">
        <v>602</v>
      </c>
      <c r="G698" t="str">
        <f>_xlfn.XLOOKUP(C698,Summary!$D$6:$D$12,Summary!$C$6:$C$12)</f>
        <v>Luigi</v>
      </c>
      <c r="H698" s="2">
        <v>10</v>
      </c>
      <c r="I698" s="2">
        <v>350</v>
      </c>
      <c r="J698" s="2">
        <v>210700</v>
      </c>
      <c r="K698" s="13">
        <f>VLOOKUP(C698,Summary!$D$6:$E$12,2,0)</f>
        <v>0.22</v>
      </c>
      <c r="L698" s="2" t="s">
        <v>84</v>
      </c>
      <c r="M698" s="15">
        <f t="shared" si="10"/>
        <v>0</v>
      </c>
      <c r="N698" s="2">
        <v>10535</v>
      </c>
      <c r="O698" s="2">
        <v>200165</v>
      </c>
      <c r="P698" s="2">
        <v>156520</v>
      </c>
      <c r="Q698" s="2">
        <v>43645</v>
      </c>
      <c r="R698" s="1">
        <v>45134</v>
      </c>
    </row>
    <row r="699" spans="1:18" x14ac:dyDescent="0.25">
      <c r="A699">
        <v>12276</v>
      </c>
      <c r="B699" t="s">
        <v>39</v>
      </c>
      <c r="C699" t="s">
        <v>34</v>
      </c>
      <c r="D699" t="s">
        <v>43</v>
      </c>
      <c r="E699" t="s">
        <v>46</v>
      </c>
      <c r="F699">
        <v>2475</v>
      </c>
      <c r="G699" t="str">
        <f>_xlfn.XLOOKUP(C699,Summary!$D$6:$D$12,Summary!$C$6:$C$12)</f>
        <v>Francoise</v>
      </c>
      <c r="H699" s="2">
        <v>260</v>
      </c>
      <c r="I699" s="2">
        <v>300</v>
      </c>
      <c r="J699" s="2">
        <v>742500</v>
      </c>
      <c r="K699" s="13">
        <f>VLOOKUP(C699,Summary!$D$6:$E$12,2,0)</f>
        <v>0.2</v>
      </c>
      <c r="L699" s="2" t="s">
        <v>84</v>
      </c>
      <c r="M699" s="15">
        <f t="shared" si="10"/>
        <v>0</v>
      </c>
      <c r="N699" s="2">
        <v>111375</v>
      </c>
      <c r="O699" s="2">
        <v>631125</v>
      </c>
      <c r="P699" s="2">
        <v>618750</v>
      </c>
      <c r="Q699" s="2">
        <v>12375</v>
      </c>
      <c r="R699" s="1">
        <v>45110</v>
      </c>
    </row>
    <row r="700" spans="1:18" x14ac:dyDescent="0.25">
      <c r="A700">
        <v>42036</v>
      </c>
      <c r="B700" t="s">
        <v>29</v>
      </c>
      <c r="C700" t="s">
        <v>49</v>
      </c>
      <c r="D700" t="s">
        <v>40</v>
      </c>
      <c r="E700" t="s">
        <v>44</v>
      </c>
      <c r="F700">
        <v>2852</v>
      </c>
      <c r="G700" t="str">
        <f>_xlfn.XLOOKUP(C700,Summary!$D$6:$D$12,Summary!$C$6:$C$12)</f>
        <v xml:space="preserve">Klaas </v>
      </c>
      <c r="H700" s="2">
        <v>10</v>
      </c>
      <c r="I700" s="2">
        <v>350</v>
      </c>
      <c r="J700" s="2">
        <v>998200</v>
      </c>
      <c r="K700" s="13">
        <f>VLOOKUP(C700,Summary!$D$6:$E$12,2,0)</f>
        <v>0.24</v>
      </c>
      <c r="L700" s="2" t="s">
        <v>83</v>
      </c>
      <c r="M700" s="15">
        <f t="shared" si="10"/>
        <v>239568</v>
      </c>
      <c r="N700" s="2">
        <v>19964</v>
      </c>
      <c r="O700" s="2">
        <v>978236</v>
      </c>
      <c r="P700" s="2">
        <v>741520</v>
      </c>
      <c r="Q700" s="2">
        <v>236716</v>
      </c>
      <c r="R700" s="1">
        <v>45070</v>
      </c>
    </row>
    <row r="701" spans="1:18" x14ac:dyDescent="0.25">
      <c r="A701">
        <v>85076</v>
      </c>
      <c r="B701" t="s">
        <v>29</v>
      </c>
      <c r="C701" t="s">
        <v>32</v>
      </c>
      <c r="D701" t="s">
        <v>30</v>
      </c>
      <c r="E701" t="s">
        <v>45</v>
      </c>
      <c r="F701">
        <v>1016</v>
      </c>
      <c r="G701" t="str">
        <f>_xlfn.XLOOKUP(C701,Summary!$D$6:$D$12,Summary!$C$6:$C$12)</f>
        <v>Bertha</v>
      </c>
      <c r="H701" s="2">
        <v>3</v>
      </c>
      <c r="I701" s="2">
        <v>7</v>
      </c>
      <c r="J701" s="2">
        <v>7112</v>
      </c>
      <c r="K701" s="13">
        <f>VLOOKUP(C701,Summary!$D$6:$E$12,2,0)</f>
        <v>0.19</v>
      </c>
      <c r="L701" s="2" t="s">
        <v>83</v>
      </c>
      <c r="M701" s="15">
        <f t="shared" si="10"/>
        <v>1351.28</v>
      </c>
      <c r="N701" s="2">
        <v>355.6</v>
      </c>
      <c r="O701" s="2">
        <v>6756.4</v>
      </c>
      <c r="P701" s="2">
        <v>5080</v>
      </c>
      <c r="Q701" s="2">
        <v>1676.3999999999996</v>
      </c>
      <c r="R701" s="1">
        <v>45233</v>
      </c>
    </row>
    <row r="705" spans="14:14" x14ac:dyDescent="0.25">
      <c r="N705" s="2"/>
    </row>
  </sheetData>
  <pageMargins left="0.70866141732283472" right="0.70866141732283472" top="0.74803149606299213" bottom="0.74803149606299213" header="0.31496062992125984" footer="0.31496062992125984"/>
  <pageSetup paperSize="9" scale="75" fitToHeight="0" orientation="landscape" r:id="rId1"/>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6" baseType="variant">
      <vt:variant>
        <vt:lpstr>Worksheets</vt:lpstr>
      </vt:variant>
      <vt:variant>
        <vt:i4>10</vt:i4>
      </vt:variant>
      <vt:variant>
        <vt:lpstr>Charts</vt:lpstr>
      </vt:variant>
      <vt:variant>
        <vt:i4>1</vt:i4>
      </vt:variant>
      <vt:variant>
        <vt:lpstr>Named Ranges</vt:lpstr>
      </vt:variant>
      <vt:variant>
        <vt:i4>4</vt:i4>
      </vt:variant>
    </vt:vector>
  </HeadingPairs>
  <TitlesOfParts>
    <vt:vector size="15" baseType="lpstr">
      <vt:lpstr>Data</vt:lpstr>
      <vt:lpstr>Summary</vt:lpstr>
      <vt:lpstr>Restaurant</vt:lpstr>
      <vt:lpstr>Table</vt:lpstr>
      <vt:lpstr>Inflation</vt:lpstr>
      <vt:lpstr>Washing Powder</vt:lpstr>
      <vt:lpstr>Parliament</vt:lpstr>
      <vt:lpstr>Pivot</vt:lpstr>
      <vt:lpstr>Data (2)</vt:lpstr>
      <vt:lpstr>Magic Chart</vt:lpstr>
      <vt:lpstr>F11</vt:lpstr>
      <vt:lpstr>DollarSales</vt:lpstr>
      <vt:lpstr>Data!Print_Titles</vt:lpstr>
      <vt:lpstr>'Data (2)'!Print_Titles</vt:lpstr>
      <vt:lpstr>USD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William Campbell</dc:creator>
  <cp:lastModifiedBy>William Campbell</cp:lastModifiedBy>
  <cp:lastPrinted>2024-02-26T14:28:34Z</cp:lastPrinted>
  <dcterms:created xsi:type="dcterms:W3CDTF">2023-10-27T09:44:02Z</dcterms:created>
  <dcterms:modified xsi:type="dcterms:W3CDTF">2024-03-20T17:31:39Z</dcterms:modified>
</cp:coreProperties>
</file>